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B2" i="11" l="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99" i="333"/>
  <c r="Z99" i="333"/>
  <c r="AA99" i="333"/>
  <c r="AB99" i="333"/>
  <c r="Y100" i="333"/>
  <c r="Z100" i="333"/>
  <c r="AA100" i="333"/>
  <c r="AB100" i="333"/>
  <c r="Y101" i="333"/>
  <c r="Z101" i="333"/>
  <c r="AA101" i="333"/>
  <c r="AB101" i="333"/>
  <c r="Y102" i="333"/>
  <c r="Z102" i="333"/>
  <c r="AA102" i="333"/>
  <c r="Y103" i="333"/>
  <c r="Z103" i="333"/>
  <c r="AA103" i="333"/>
  <c r="Y94" i="333"/>
  <c r="Z94" i="333"/>
  <c r="AA94" i="333"/>
  <c r="Y95" i="333"/>
  <c r="Z95" i="333"/>
  <c r="AA95" i="333"/>
  <c r="Y96" i="333"/>
  <c r="Z96" i="333"/>
  <c r="AA96" i="333"/>
  <c r="Y97" i="333"/>
  <c r="Z97" i="333"/>
  <c r="AA97" i="333"/>
  <c r="Y98" i="333"/>
  <c r="Z98" i="333"/>
  <c r="AA98" i="333"/>
  <c r="AA92" i="333"/>
  <c r="AA104" i="333"/>
  <c r="Y108" i="333"/>
  <c r="AA109" i="333"/>
  <c r="Y111" i="333"/>
  <c r="Z111" i="333"/>
  <c r="AA111" i="333"/>
  <c r="Y112" i="333"/>
  <c r="Z112" i="333"/>
  <c r="AA112" i="333"/>
  <c r="Y113" i="333"/>
  <c r="Z113" i="333"/>
  <c r="AA113" i="333"/>
  <c r="Y114" i="333"/>
  <c r="Z114" i="333"/>
  <c r="AA114" i="333"/>
  <c r="Y115" i="333"/>
  <c r="Z115" i="333"/>
  <c r="AA115" i="333"/>
  <c r="Y116" i="333"/>
  <c r="Z116" i="333"/>
  <c r="AA116" i="333"/>
  <c r="Y117" i="333"/>
  <c r="Z117" i="333"/>
  <c r="AA117" i="333"/>
  <c r="Y118" i="333"/>
  <c r="Z118" i="333"/>
  <c r="AA118" i="333"/>
  <c r="Y119" i="333"/>
  <c r="Z119" i="333"/>
  <c r="AA119" i="333"/>
  <c r="Y120" i="333"/>
  <c r="Z120" i="333"/>
  <c r="AA120" i="333"/>
  <c r="AA121" i="333"/>
  <c r="AA108" i="333"/>
  <c r="AB111" i="333"/>
  <c r="J4" i="148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B94" i="333"/>
  <c r="B95" i="333"/>
  <c r="B96" i="333"/>
  <c r="B97" i="333"/>
  <c r="B98" i="333"/>
  <c r="B99" i="333"/>
  <c r="B100" i="333"/>
  <c r="B101" i="333"/>
  <c r="B102" i="333"/>
  <c r="B103" i="333"/>
  <c r="B111" i="333"/>
  <c r="B112" i="333"/>
  <c r="B113" i="333"/>
  <c r="B114" i="333"/>
  <c r="B115" i="333"/>
  <c r="B116" i="333"/>
  <c r="B117" i="333"/>
  <c r="B118" i="333"/>
  <c r="B119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Z162" i="336"/>
  <c r="AA162" i="336"/>
  <c r="Z163" i="336"/>
  <c r="AA163" i="336"/>
  <c r="Z164" i="336"/>
  <c r="AA164" i="336"/>
  <c r="Z165" i="336"/>
  <c r="AA165" i="336"/>
  <c r="Z166" i="336"/>
  <c r="AA166" i="336"/>
  <c r="Z167" i="336"/>
  <c r="AA167" i="336"/>
  <c r="Z168" i="336"/>
  <c r="AA168" i="336"/>
  <c r="Z169" i="336"/>
  <c r="AA169" i="336"/>
  <c r="Z170" i="336"/>
  <c r="AA170" i="336"/>
  <c r="Z171" i="336"/>
  <c r="AA171" i="336"/>
  <c r="AA172" i="336"/>
  <c r="AB169" i="336"/>
  <c r="C169" i="336"/>
  <c r="AB168" i="336"/>
  <c r="C168" i="336"/>
  <c r="AB167" i="336"/>
  <c r="C167" i="336"/>
  <c r="AB166" i="336"/>
  <c r="C166" i="336"/>
  <c r="AB165" i="336"/>
  <c r="C165" i="336"/>
  <c r="AB164" i="336"/>
  <c r="C164" i="336"/>
  <c r="AB163" i="336"/>
  <c r="C163" i="336"/>
  <c r="AB162" i="336"/>
  <c r="C162" i="336"/>
  <c r="Y159" i="336"/>
  <c r="AA159" i="336"/>
  <c r="F157" i="336"/>
  <c r="AA143" i="336"/>
  <c r="Z145" i="336"/>
  <c r="AA145" i="336"/>
  <c r="Z146" i="336"/>
  <c r="AA146" i="336"/>
  <c r="Z147" i="336"/>
  <c r="AA147" i="336"/>
  <c r="Z148" i="336"/>
  <c r="AA148" i="336"/>
  <c r="Z149" i="336"/>
  <c r="AA149" i="336"/>
  <c r="Z150" i="336"/>
  <c r="AA150" i="336"/>
  <c r="Z151" i="336"/>
  <c r="AA151" i="336"/>
  <c r="Z152" i="336"/>
  <c r="AA152" i="336"/>
  <c r="Z153" i="336"/>
  <c r="AA153" i="336"/>
  <c r="Z154" i="336"/>
  <c r="AA154" i="336"/>
  <c r="AA155" i="336"/>
  <c r="AB152" i="336"/>
  <c r="C152" i="336"/>
  <c r="AB151" i="336"/>
  <c r="C151" i="336"/>
  <c r="AB150" i="336"/>
  <c r="C150" i="336"/>
  <c r="AB149" i="336"/>
  <c r="C149" i="336"/>
  <c r="AB148" i="336"/>
  <c r="C148" i="336"/>
  <c r="AB147" i="336"/>
  <c r="C147" i="336"/>
  <c r="AB146" i="336"/>
  <c r="C146" i="336"/>
  <c r="AB145" i="336"/>
  <c r="C145" i="336"/>
  <c r="Y142" i="336"/>
  <c r="AA142" i="336"/>
  <c r="F140" i="336"/>
  <c r="AA126" i="336"/>
  <c r="Z128" i="336"/>
  <c r="AA128" i="336"/>
  <c r="Z129" i="336"/>
  <c r="AA129" i="336"/>
  <c r="Z130" i="336"/>
  <c r="AA130" i="336"/>
  <c r="Z131" i="336"/>
  <c r="AA131" i="336"/>
  <c r="Z132" i="336"/>
  <c r="AA132" i="336"/>
  <c r="Z133" i="336"/>
  <c r="AA133" i="336"/>
  <c r="Z134" i="336"/>
  <c r="AA134" i="336"/>
  <c r="Z135" i="336"/>
  <c r="AA135" i="336"/>
  <c r="Z136" i="336"/>
  <c r="AA136" i="336"/>
  <c r="Z137" i="336"/>
  <c r="AA137" i="336"/>
  <c r="AA138" i="336"/>
  <c r="AB135" i="336"/>
  <c r="C135" i="336"/>
  <c r="AB134" i="336"/>
  <c r="C134" i="336"/>
  <c r="AB133" i="336"/>
  <c r="C133" i="336"/>
  <c r="AB132" i="336"/>
  <c r="C132" i="336"/>
  <c r="AB131" i="336"/>
  <c r="C131" i="336"/>
  <c r="AB130" i="336"/>
  <c r="C130" i="336"/>
  <c r="AB129" i="336"/>
  <c r="C129" i="336"/>
  <c r="AB128" i="336"/>
  <c r="C128" i="336"/>
  <c r="Y125" i="336"/>
  <c r="AA125" i="336"/>
  <c r="F123" i="336"/>
  <c r="AA109" i="336"/>
  <c r="Z111" i="336"/>
  <c r="AA111" i="336"/>
  <c r="Z112" i="336"/>
  <c r="AA112" i="336"/>
  <c r="Z113" i="336"/>
  <c r="AA113" i="336"/>
  <c r="Z114" i="336"/>
  <c r="AA114" i="336"/>
  <c r="Z115" i="336"/>
  <c r="AA115" i="336"/>
  <c r="Z116" i="336"/>
  <c r="AA116" i="336"/>
  <c r="Z117" i="336"/>
  <c r="AA117" i="336"/>
  <c r="Z118" i="336"/>
  <c r="AA118" i="336"/>
  <c r="Z119" i="336"/>
  <c r="AA119" i="336"/>
  <c r="Z120" i="336"/>
  <c r="AA120" i="336"/>
  <c r="AA121" i="336"/>
  <c r="AB118" i="336"/>
  <c r="C118" i="336"/>
  <c r="AB117" i="336"/>
  <c r="C117" i="336"/>
  <c r="AB116" i="336"/>
  <c r="C116" i="336"/>
  <c r="AB115" i="336"/>
  <c r="C115" i="336"/>
  <c r="AB114" i="336"/>
  <c r="C114" i="336"/>
  <c r="AB113" i="336"/>
  <c r="C113" i="336"/>
  <c r="AB112" i="336"/>
  <c r="C112" i="336"/>
  <c r="AB111" i="336"/>
  <c r="C111" i="336"/>
  <c r="Y108" i="336"/>
  <c r="AA108" i="336"/>
  <c r="F106" i="336"/>
  <c r="AA92" i="336"/>
  <c r="Z94" i="336"/>
  <c r="AA94" i="336"/>
  <c r="Z95" i="336"/>
  <c r="AA95" i="336"/>
  <c r="Z96" i="336"/>
  <c r="AA96" i="336"/>
  <c r="Z97" i="336"/>
  <c r="AA97" i="336"/>
  <c r="Z98" i="336"/>
  <c r="AA98" i="336"/>
  <c r="Z99" i="336"/>
  <c r="AA99" i="336"/>
  <c r="Z100" i="336"/>
  <c r="AA100" i="336"/>
  <c r="Z101" i="336"/>
  <c r="AA101" i="336"/>
  <c r="Z102" i="336"/>
  <c r="AA102" i="336"/>
  <c r="Z103" i="336"/>
  <c r="AA103" i="336"/>
  <c r="AA104" i="336"/>
  <c r="AB101" i="336"/>
  <c r="C101" i="336"/>
  <c r="AB100" i="336"/>
  <c r="C100" i="336"/>
  <c r="AB99" i="336"/>
  <c r="C99" i="336"/>
  <c r="AB98" i="336"/>
  <c r="C98" i="336"/>
  <c r="AB97" i="336"/>
  <c r="C97" i="336"/>
  <c r="AB96" i="336"/>
  <c r="C96" i="336"/>
  <c r="AB95" i="336"/>
  <c r="C95" i="336"/>
  <c r="AB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Z60" i="336"/>
  <c r="AA60" i="336"/>
  <c r="Z61" i="336"/>
  <c r="AA61" i="336"/>
  <c r="Z62" i="336"/>
  <c r="AA62" i="336"/>
  <c r="Z63" i="336"/>
  <c r="AA63" i="336"/>
  <c r="Z64" i="336"/>
  <c r="AA64" i="336"/>
  <c r="Z65" i="336"/>
  <c r="AA65" i="336"/>
  <c r="Z66" i="336"/>
  <c r="AA66" i="336"/>
  <c r="Z67" i="336"/>
  <c r="AA67" i="336"/>
  <c r="Z68" i="336"/>
  <c r="AA68" i="336"/>
  <c r="Z69" i="336"/>
  <c r="AA69" i="336"/>
  <c r="AA70" i="336"/>
  <c r="AB67" i="336"/>
  <c r="C67" i="336"/>
  <c r="AB66" i="336"/>
  <c r="C66" i="336"/>
  <c r="AB65" i="336"/>
  <c r="C65" i="336"/>
  <c r="AB64" i="336"/>
  <c r="C64" i="336"/>
  <c r="AB63" i="336"/>
  <c r="C63" i="336"/>
  <c r="AB62" i="336"/>
  <c r="C62" i="336"/>
  <c r="AB61" i="336"/>
  <c r="C61" i="336"/>
  <c r="AB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Z26" i="336"/>
  <c r="AA26" i="336"/>
  <c r="Z27" i="336"/>
  <c r="AA27" i="336"/>
  <c r="Z28" i="336"/>
  <c r="AA28" i="336"/>
  <c r="Z29" i="336"/>
  <c r="AA29" i="336"/>
  <c r="Z30" i="336"/>
  <c r="AA30" i="336"/>
  <c r="Z31" i="336"/>
  <c r="AA31" i="336"/>
  <c r="Z32" i="336"/>
  <c r="AA32" i="336"/>
  <c r="Z33" i="336"/>
  <c r="AA33" i="336"/>
  <c r="Z34" i="336"/>
  <c r="AA34" i="336"/>
  <c r="Z35" i="336"/>
  <c r="AA35" i="336"/>
  <c r="AA36" i="336"/>
  <c r="AB33" i="336"/>
  <c r="C33" i="336"/>
  <c r="AB32" i="336"/>
  <c r="C32" i="336"/>
  <c r="AB31" i="336"/>
  <c r="C31" i="336"/>
  <c r="AB30" i="336"/>
  <c r="C30" i="336"/>
  <c r="AB29" i="336"/>
  <c r="C29" i="336"/>
  <c r="AB28" i="336"/>
  <c r="C28" i="336"/>
  <c r="AB27" i="336"/>
  <c r="C27" i="336"/>
  <c r="AB26" i="336"/>
  <c r="C26" i="336"/>
  <c r="Y23" i="336"/>
  <c r="AA23" i="336"/>
  <c r="F21" i="336"/>
  <c r="AA7" i="336"/>
  <c r="Z9" i="336"/>
  <c r="AA9" i="336"/>
  <c r="Z10" i="336"/>
  <c r="AA10" i="336"/>
  <c r="Z11" i="336"/>
  <c r="AA11" i="336"/>
  <c r="Z12" i="336"/>
  <c r="AA12" i="336"/>
  <c r="Z13" i="336"/>
  <c r="AA13" i="336"/>
  <c r="Z14" i="336"/>
  <c r="AA14" i="336"/>
  <c r="Z15" i="336"/>
  <c r="AA15" i="336"/>
  <c r="Z16" i="336"/>
  <c r="AA16" i="336"/>
  <c r="Z17" i="336"/>
  <c r="AA17" i="336"/>
  <c r="Z18" i="336"/>
  <c r="AA18" i="336"/>
  <c r="AA19" i="336"/>
  <c r="AB16" i="336"/>
  <c r="C16" i="336"/>
  <c r="AB15" i="336"/>
  <c r="C15" i="336"/>
  <c r="AB14" i="336"/>
  <c r="C14" i="336"/>
  <c r="AB13" i="336"/>
  <c r="C13" i="336"/>
  <c r="AB12" i="336"/>
  <c r="C12" i="336"/>
  <c r="AB11" i="336"/>
  <c r="C11" i="336"/>
  <c r="AB10" i="336"/>
  <c r="C10" i="336"/>
  <c r="AB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Z145" i="335"/>
  <c r="AA145" i="335"/>
  <c r="Z146" i="335"/>
  <c r="AA146" i="335"/>
  <c r="Z147" i="335"/>
  <c r="AA147" i="335"/>
  <c r="Z148" i="335"/>
  <c r="AA148" i="335"/>
  <c r="Z149" i="335"/>
  <c r="AA149" i="335"/>
  <c r="Z150" i="335"/>
  <c r="AA150" i="335"/>
  <c r="Z151" i="335"/>
  <c r="AA151" i="335"/>
  <c r="Z152" i="335"/>
  <c r="AA152" i="335"/>
  <c r="Z153" i="335"/>
  <c r="AA153" i="335"/>
  <c r="Z154" i="335"/>
  <c r="AA154" i="335"/>
  <c r="AA155" i="335"/>
  <c r="AB152" i="335"/>
  <c r="C152" i="335"/>
  <c r="AB151" i="335"/>
  <c r="C151" i="335"/>
  <c r="AB150" i="335"/>
  <c r="C150" i="335"/>
  <c r="AB149" i="335"/>
  <c r="C149" i="335"/>
  <c r="AB148" i="335"/>
  <c r="C148" i="335"/>
  <c r="AB147" i="335"/>
  <c r="C147" i="335"/>
  <c r="AB146" i="335"/>
  <c r="C146" i="335"/>
  <c r="AB145" i="335"/>
  <c r="C145" i="335"/>
  <c r="Y142" i="335"/>
  <c r="AA142" i="335"/>
  <c r="F140" i="335"/>
  <c r="AA126" i="335"/>
  <c r="Z128" i="335"/>
  <c r="AA128" i="335"/>
  <c r="Z129" i="335"/>
  <c r="AA129" i="335"/>
  <c r="Z130" i="335"/>
  <c r="AA130" i="335"/>
  <c r="Z131" i="335"/>
  <c r="AA131" i="335"/>
  <c r="Z132" i="335"/>
  <c r="AA132" i="335"/>
  <c r="Z133" i="335"/>
  <c r="AA133" i="335"/>
  <c r="Z134" i="335"/>
  <c r="AA134" i="335"/>
  <c r="Z135" i="335"/>
  <c r="AA135" i="335"/>
  <c r="Z136" i="335"/>
  <c r="AA136" i="335"/>
  <c r="Z137" i="335"/>
  <c r="AA137" i="335"/>
  <c r="AA138" i="335"/>
  <c r="AB135" i="335"/>
  <c r="C135" i="335"/>
  <c r="AB134" i="335"/>
  <c r="C134" i="335"/>
  <c r="AB133" i="335"/>
  <c r="C133" i="335"/>
  <c r="AB132" i="335"/>
  <c r="C132" i="335"/>
  <c r="AB131" i="335"/>
  <c r="C131" i="335"/>
  <c r="AB130" i="335"/>
  <c r="C130" i="335"/>
  <c r="AB129" i="335"/>
  <c r="C129" i="335"/>
  <c r="AB128" i="335"/>
  <c r="C128" i="335"/>
  <c r="Y125" i="335"/>
  <c r="AA125" i="335"/>
  <c r="F123" i="335"/>
  <c r="AA109" i="335"/>
  <c r="Z111" i="335"/>
  <c r="AA111" i="335"/>
  <c r="Z112" i="335"/>
  <c r="AA112" i="335"/>
  <c r="Z113" i="335"/>
  <c r="AA113" i="335"/>
  <c r="Z114" i="335"/>
  <c r="AA114" i="335"/>
  <c r="Z115" i="335"/>
  <c r="AA115" i="335"/>
  <c r="Z116" i="335"/>
  <c r="AA116" i="335"/>
  <c r="Z117" i="335"/>
  <c r="AA117" i="335"/>
  <c r="Z118" i="335"/>
  <c r="AA118" i="335"/>
  <c r="Z119" i="335"/>
  <c r="AA119" i="335"/>
  <c r="Z120" i="335"/>
  <c r="AA120" i="335"/>
  <c r="AA121" i="335"/>
  <c r="AB118" i="335"/>
  <c r="C118" i="335"/>
  <c r="AB117" i="335"/>
  <c r="C117" i="335"/>
  <c r="AB116" i="335"/>
  <c r="C116" i="335"/>
  <c r="AB115" i="335"/>
  <c r="C115" i="335"/>
  <c r="AB114" i="335"/>
  <c r="C114" i="335"/>
  <c r="AB113" i="335"/>
  <c r="C113" i="335"/>
  <c r="AB112" i="335"/>
  <c r="C112" i="335"/>
  <c r="AB111" i="335"/>
  <c r="C111" i="335"/>
  <c r="Y108" i="335"/>
  <c r="AA108" i="335"/>
  <c r="F106" i="335"/>
  <c r="AA92" i="335"/>
  <c r="Z94" i="335"/>
  <c r="AA94" i="335"/>
  <c r="Z95" i="335"/>
  <c r="AA95" i="335"/>
  <c r="Z96" i="335"/>
  <c r="AA96" i="335"/>
  <c r="Z97" i="335"/>
  <c r="AA97" i="335"/>
  <c r="Z98" i="335"/>
  <c r="AA98" i="335"/>
  <c r="Z99" i="335"/>
  <c r="AA99" i="335"/>
  <c r="Z100" i="335"/>
  <c r="AA100" i="335"/>
  <c r="Z101" i="335"/>
  <c r="AA101" i="335"/>
  <c r="Z102" i="335"/>
  <c r="AA102" i="335"/>
  <c r="Z103" i="335"/>
  <c r="AA103" i="335"/>
  <c r="AA104" i="335"/>
  <c r="AB101" i="335"/>
  <c r="C101" i="335"/>
  <c r="AB100" i="335"/>
  <c r="C100" i="335"/>
  <c r="AB99" i="335"/>
  <c r="C99" i="335"/>
  <c r="AB98" i="335"/>
  <c r="C98" i="335"/>
  <c r="AB97" i="335"/>
  <c r="C97" i="335"/>
  <c r="AB96" i="335"/>
  <c r="C96" i="335"/>
  <c r="AB95" i="335"/>
  <c r="C95" i="335"/>
  <c r="AB94" i="335"/>
  <c r="C94" i="335"/>
  <c r="Y91" i="335"/>
  <c r="AA91" i="335"/>
  <c r="F89" i="335"/>
  <c r="AA75" i="335"/>
  <c r="Z77" i="335"/>
  <c r="AA77" i="335"/>
  <c r="Z78" i="335"/>
  <c r="AA78" i="335"/>
  <c r="Z79" i="335"/>
  <c r="AA79" i="335"/>
  <c r="Z80" i="335"/>
  <c r="AA80" i="335"/>
  <c r="Z81" i="335"/>
  <c r="AA81" i="335"/>
  <c r="Z82" i="335"/>
  <c r="AA82" i="335"/>
  <c r="Z83" i="335"/>
  <c r="AA83" i="335"/>
  <c r="Z84" i="335"/>
  <c r="AA84" i="335"/>
  <c r="Z85" i="335"/>
  <c r="AA85" i="335"/>
  <c r="Z86" i="335"/>
  <c r="AA86" i="335"/>
  <c r="AA87" i="335"/>
  <c r="AB84" i="335"/>
  <c r="C84" i="335"/>
  <c r="AB83" i="335"/>
  <c r="C83" i="335"/>
  <c r="AB82" i="335"/>
  <c r="C82" i="335"/>
  <c r="AB81" i="335"/>
  <c r="C81" i="335"/>
  <c r="AB80" i="335"/>
  <c r="C80" i="335"/>
  <c r="AB79" i="335"/>
  <c r="C79" i="335"/>
  <c r="AB78" i="335"/>
  <c r="C78" i="335"/>
  <c r="AB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Z43" i="335"/>
  <c r="AA43" i="335"/>
  <c r="Z44" i="335"/>
  <c r="AA44" i="335"/>
  <c r="Z45" i="335"/>
  <c r="AA45" i="335"/>
  <c r="Z46" i="335"/>
  <c r="AA46" i="335"/>
  <c r="Z47" i="335"/>
  <c r="AA47" i="335"/>
  <c r="Z48" i="335"/>
  <c r="AA48" i="335"/>
  <c r="Z49" i="335"/>
  <c r="AA49" i="335"/>
  <c r="Z50" i="335"/>
  <c r="AA50" i="335"/>
  <c r="Z51" i="335"/>
  <c r="AA51" i="335"/>
  <c r="Z52" i="335"/>
  <c r="AA52" i="335"/>
  <c r="AA53" i="335"/>
  <c r="AB50" i="335"/>
  <c r="C50" i="335"/>
  <c r="AB49" i="335"/>
  <c r="C49" i="335"/>
  <c r="AB48" i="335"/>
  <c r="C48" i="335"/>
  <c r="AB47" i="335"/>
  <c r="C47" i="335"/>
  <c r="AB46" i="335"/>
  <c r="C46" i="335"/>
  <c r="AB45" i="335"/>
  <c r="C45" i="335"/>
  <c r="AB44" i="335"/>
  <c r="C44" i="335"/>
  <c r="AB43" i="335"/>
  <c r="C43" i="335"/>
  <c r="Y40" i="335"/>
  <c r="AA40" i="335"/>
  <c r="F38" i="335"/>
  <c r="E38" i="335"/>
  <c r="AA24" i="335"/>
  <c r="Z26" i="335"/>
  <c r="AA26" i="335"/>
  <c r="Z27" i="335"/>
  <c r="AA27" i="335"/>
  <c r="Z28" i="335"/>
  <c r="AA28" i="335"/>
  <c r="Z29" i="335"/>
  <c r="AA29" i="335"/>
  <c r="Z30" i="335"/>
  <c r="AA30" i="335"/>
  <c r="Z31" i="335"/>
  <c r="AA31" i="335"/>
  <c r="Z32" i="335"/>
  <c r="AA32" i="335"/>
  <c r="Z33" i="335"/>
  <c r="AA33" i="335"/>
  <c r="Z34" i="335"/>
  <c r="AA34" i="335"/>
  <c r="Z35" i="335"/>
  <c r="AA35" i="335"/>
  <c r="AA36" i="335"/>
  <c r="AB33" i="335"/>
  <c r="C33" i="335"/>
  <c r="AB32" i="335"/>
  <c r="C32" i="335"/>
  <c r="AB31" i="335"/>
  <c r="C31" i="335"/>
  <c r="AB30" i="335"/>
  <c r="C30" i="335"/>
  <c r="AB29" i="335"/>
  <c r="C29" i="335"/>
  <c r="AB28" i="335"/>
  <c r="C28" i="335"/>
  <c r="AB27" i="335"/>
  <c r="C27" i="335"/>
  <c r="AB26" i="335"/>
  <c r="C26" i="335"/>
  <c r="Y23" i="335"/>
  <c r="AA23" i="335"/>
  <c r="F21" i="335"/>
  <c r="AA7" i="335"/>
  <c r="Z9" i="335"/>
  <c r="AA9" i="335"/>
  <c r="Z10" i="335"/>
  <c r="AA10" i="335"/>
  <c r="Z11" i="335"/>
  <c r="AA11" i="335"/>
  <c r="Z12" i="335"/>
  <c r="AA12" i="335"/>
  <c r="Z13" i="335"/>
  <c r="AA13" i="335"/>
  <c r="Z14" i="335"/>
  <c r="AA14" i="335"/>
  <c r="Z15" i="335"/>
  <c r="AA15" i="335"/>
  <c r="Z16" i="335"/>
  <c r="AA16" i="335"/>
  <c r="Z17" i="335"/>
  <c r="AA17" i="335"/>
  <c r="Z18" i="335"/>
  <c r="AA18" i="335"/>
  <c r="AA19" i="335"/>
  <c r="AB16" i="335"/>
  <c r="C16" i="335"/>
  <c r="AB15" i="335"/>
  <c r="C15" i="335"/>
  <c r="AB14" i="335"/>
  <c r="C14" i="335"/>
  <c r="AB13" i="335"/>
  <c r="C13" i="335"/>
  <c r="AB12" i="335"/>
  <c r="C12" i="335"/>
  <c r="AB11" i="335"/>
  <c r="C11" i="335"/>
  <c r="AB10" i="335"/>
  <c r="C10" i="335"/>
  <c r="AB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Z162" i="334"/>
  <c r="AA162" i="334"/>
  <c r="Z163" i="334"/>
  <c r="AA163" i="334"/>
  <c r="Z164" i="334"/>
  <c r="AA164" i="334"/>
  <c r="Z165" i="334"/>
  <c r="AA165" i="334"/>
  <c r="Z166" i="334"/>
  <c r="AA166" i="334"/>
  <c r="Z167" i="334"/>
  <c r="AA167" i="334"/>
  <c r="Z168" i="334"/>
  <c r="AA168" i="334"/>
  <c r="Z169" i="334"/>
  <c r="AA169" i="334"/>
  <c r="Z170" i="334"/>
  <c r="AA170" i="334"/>
  <c r="Z171" i="334"/>
  <c r="AA171" i="334"/>
  <c r="AA172" i="334"/>
  <c r="AB169" i="334"/>
  <c r="C169" i="334"/>
  <c r="AB168" i="334"/>
  <c r="C168" i="334"/>
  <c r="AB167" i="334"/>
  <c r="C167" i="334"/>
  <c r="AB166" i="334"/>
  <c r="C166" i="334"/>
  <c r="AB165" i="334"/>
  <c r="C165" i="334"/>
  <c r="AB164" i="334"/>
  <c r="C164" i="334"/>
  <c r="AB163" i="334"/>
  <c r="C163" i="334"/>
  <c r="AB162" i="334"/>
  <c r="C162" i="334"/>
  <c r="Y159" i="334"/>
  <c r="AA159" i="334"/>
  <c r="F157" i="334"/>
  <c r="AA143" i="334"/>
  <c r="Z145" i="334"/>
  <c r="AA145" i="334"/>
  <c r="Z146" i="334"/>
  <c r="AA146" i="334"/>
  <c r="Z147" i="334"/>
  <c r="AA147" i="334"/>
  <c r="Z148" i="334"/>
  <c r="AA148" i="334"/>
  <c r="Z149" i="334"/>
  <c r="AA149" i="334"/>
  <c r="Z150" i="334"/>
  <c r="AA150" i="334"/>
  <c r="Z151" i="334"/>
  <c r="AA151" i="334"/>
  <c r="Z152" i="334"/>
  <c r="AA152" i="334"/>
  <c r="Z153" i="334"/>
  <c r="AA153" i="334"/>
  <c r="Z154" i="334"/>
  <c r="AA154" i="334"/>
  <c r="AA155" i="334"/>
  <c r="AB152" i="334"/>
  <c r="C152" i="334"/>
  <c r="AB151" i="334"/>
  <c r="C151" i="334"/>
  <c r="AB150" i="334"/>
  <c r="C150" i="334"/>
  <c r="AB149" i="334"/>
  <c r="C149" i="334"/>
  <c r="AB148" i="334"/>
  <c r="C148" i="334"/>
  <c r="AB147" i="334"/>
  <c r="C147" i="334"/>
  <c r="AB146" i="334"/>
  <c r="C146" i="334"/>
  <c r="AB145" i="334"/>
  <c r="C145" i="334"/>
  <c r="Y142" i="334"/>
  <c r="AA142" i="334"/>
  <c r="F140" i="334"/>
  <c r="AA126" i="334"/>
  <c r="Z128" i="334"/>
  <c r="AA128" i="334"/>
  <c r="Z129" i="334"/>
  <c r="AA129" i="334"/>
  <c r="Z130" i="334"/>
  <c r="AA130" i="334"/>
  <c r="Z131" i="334"/>
  <c r="AA131" i="334"/>
  <c r="Z132" i="334"/>
  <c r="AA132" i="334"/>
  <c r="Z133" i="334"/>
  <c r="AA133" i="334"/>
  <c r="Z134" i="334"/>
  <c r="AA134" i="334"/>
  <c r="Z135" i="334"/>
  <c r="AA135" i="334"/>
  <c r="Z136" i="334"/>
  <c r="AA136" i="334"/>
  <c r="Z137" i="334"/>
  <c r="AA137" i="334"/>
  <c r="AA138" i="334"/>
  <c r="AB135" i="334"/>
  <c r="C135" i="334"/>
  <c r="AB134" i="334"/>
  <c r="C134" i="334"/>
  <c r="AB133" i="334"/>
  <c r="C133" i="334"/>
  <c r="AB132" i="334"/>
  <c r="C132" i="334"/>
  <c r="AB131" i="334"/>
  <c r="C131" i="334"/>
  <c r="AB130" i="334"/>
  <c r="C130" i="334"/>
  <c r="AB129" i="334"/>
  <c r="C129" i="334"/>
  <c r="AB128" i="334"/>
  <c r="C128" i="334"/>
  <c r="Y125" i="334"/>
  <c r="AA125" i="334"/>
  <c r="F123" i="334"/>
  <c r="AA109" i="334"/>
  <c r="Z111" i="334"/>
  <c r="AA111" i="334"/>
  <c r="Z112" i="334"/>
  <c r="AA112" i="334"/>
  <c r="Z113" i="334"/>
  <c r="AA113" i="334"/>
  <c r="Z114" i="334"/>
  <c r="AA114" i="334"/>
  <c r="Z115" i="334"/>
  <c r="AA115" i="334"/>
  <c r="Z116" i="334"/>
  <c r="AA116" i="334"/>
  <c r="Z117" i="334"/>
  <c r="AA117" i="334"/>
  <c r="Z118" i="334"/>
  <c r="AA118" i="334"/>
  <c r="Z119" i="334"/>
  <c r="AA119" i="334"/>
  <c r="Z120" i="334"/>
  <c r="AA120" i="334"/>
  <c r="AA121" i="334"/>
  <c r="AB118" i="334"/>
  <c r="C118" i="334"/>
  <c r="AB117" i="334"/>
  <c r="C117" i="334"/>
  <c r="AB116" i="334"/>
  <c r="C116" i="334"/>
  <c r="AB115" i="334"/>
  <c r="C115" i="334"/>
  <c r="AB114" i="334"/>
  <c r="C114" i="334"/>
  <c r="AB113" i="334"/>
  <c r="C113" i="334"/>
  <c r="AB112" i="334"/>
  <c r="C112" i="334"/>
  <c r="AB111" i="334"/>
  <c r="C111" i="334"/>
  <c r="Y108" i="334"/>
  <c r="AA108" i="334"/>
  <c r="F106" i="334"/>
  <c r="AA92" i="334"/>
  <c r="Z94" i="334"/>
  <c r="AA94" i="334"/>
  <c r="Z95" i="334"/>
  <c r="AA95" i="334"/>
  <c r="Z96" i="334"/>
  <c r="AA96" i="334"/>
  <c r="Z97" i="334"/>
  <c r="AA97" i="334"/>
  <c r="Z98" i="334"/>
  <c r="AA98" i="334"/>
  <c r="Z99" i="334"/>
  <c r="AA99" i="334"/>
  <c r="Z100" i="334"/>
  <c r="AA100" i="334"/>
  <c r="Z101" i="334"/>
  <c r="AA101" i="334"/>
  <c r="Z102" i="334"/>
  <c r="AA102" i="334"/>
  <c r="Z103" i="334"/>
  <c r="AA103" i="334"/>
  <c r="AA104" i="334"/>
  <c r="AB101" i="334"/>
  <c r="C101" i="334"/>
  <c r="AB100" i="334"/>
  <c r="C100" i="334"/>
  <c r="AB99" i="334"/>
  <c r="C99" i="334"/>
  <c r="AB98" i="334"/>
  <c r="C98" i="334"/>
  <c r="AB97" i="334"/>
  <c r="C97" i="334"/>
  <c r="AB96" i="334"/>
  <c r="C96" i="334"/>
  <c r="AB95" i="334"/>
  <c r="C95" i="334"/>
  <c r="AB94" i="334"/>
  <c r="C94" i="334"/>
  <c r="Y91" i="334"/>
  <c r="AA91" i="334"/>
  <c r="F89" i="334"/>
  <c r="AA75" i="334"/>
  <c r="Z77" i="334"/>
  <c r="AA77" i="334"/>
  <c r="Z78" i="334"/>
  <c r="AA78" i="334"/>
  <c r="Z79" i="334"/>
  <c r="AA79" i="334"/>
  <c r="Z80" i="334"/>
  <c r="AA80" i="334"/>
  <c r="Z81" i="334"/>
  <c r="AA81" i="334"/>
  <c r="Z82" i="334"/>
  <c r="AA82" i="334"/>
  <c r="Z83" i="334"/>
  <c r="AA83" i="334"/>
  <c r="Z84" i="334"/>
  <c r="AA84" i="334"/>
  <c r="Z85" i="334"/>
  <c r="AA85" i="334"/>
  <c r="Z86" i="334"/>
  <c r="AA86" i="334"/>
  <c r="AA87" i="334"/>
  <c r="AB84" i="334"/>
  <c r="C84" i="334"/>
  <c r="AB83" i="334"/>
  <c r="C83" i="334"/>
  <c r="AB82" i="334"/>
  <c r="C82" i="334"/>
  <c r="AB81" i="334"/>
  <c r="C81" i="334"/>
  <c r="AB80" i="334"/>
  <c r="C80" i="334"/>
  <c r="AB79" i="334"/>
  <c r="C79" i="334"/>
  <c r="AB78" i="334"/>
  <c r="C78" i="334"/>
  <c r="AB77" i="334"/>
  <c r="C77" i="334"/>
  <c r="Y74" i="334"/>
  <c r="AA74" i="334"/>
  <c r="F72" i="334"/>
  <c r="E72" i="334"/>
  <c r="AA58" i="334"/>
  <c r="Z60" i="334"/>
  <c r="AA60" i="334"/>
  <c r="Z61" i="334"/>
  <c r="AA61" i="334"/>
  <c r="Z62" i="334"/>
  <c r="AA62" i="334"/>
  <c r="Z63" i="334"/>
  <c r="AA63" i="334"/>
  <c r="Z64" i="334"/>
  <c r="AA64" i="334"/>
  <c r="Z65" i="334"/>
  <c r="AA65" i="334"/>
  <c r="Z66" i="334"/>
  <c r="AA66" i="334"/>
  <c r="Z67" i="334"/>
  <c r="AA67" i="334"/>
  <c r="Z68" i="334"/>
  <c r="AA68" i="334"/>
  <c r="Z69" i="334"/>
  <c r="AA69" i="334"/>
  <c r="AA70" i="334"/>
  <c r="AB67" i="334"/>
  <c r="C67" i="334"/>
  <c r="AB66" i="334"/>
  <c r="C66" i="334"/>
  <c r="AB65" i="334"/>
  <c r="C65" i="334"/>
  <c r="AB64" i="334"/>
  <c r="C64" i="334"/>
  <c r="AB63" i="334"/>
  <c r="C63" i="334"/>
  <c r="AB62" i="334"/>
  <c r="C62" i="334"/>
  <c r="AB61" i="334"/>
  <c r="C61" i="334"/>
  <c r="AB60" i="334"/>
  <c r="C60" i="334"/>
  <c r="Y57" i="334"/>
  <c r="AA57" i="334"/>
  <c r="F55" i="334"/>
  <c r="AA41" i="334"/>
  <c r="Z43" i="334"/>
  <c r="AA43" i="334"/>
  <c r="Z44" i="334"/>
  <c r="AA44" i="334"/>
  <c r="Z45" i="334"/>
  <c r="AA45" i="334"/>
  <c r="Z46" i="334"/>
  <c r="AA46" i="334"/>
  <c r="Z47" i="334"/>
  <c r="AA47" i="334"/>
  <c r="Z48" i="334"/>
  <c r="AA48" i="334"/>
  <c r="Z49" i="334"/>
  <c r="AA49" i="334"/>
  <c r="Z50" i="334"/>
  <c r="AA50" i="334"/>
  <c r="Z51" i="334"/>
  <c r="AA51" i="334"/>
  <c r="Z52" i="334"/>
  <c r="AA52" i="334"/>
  <c r="AA53" i="334"/>
  <c r="AB50" i="334"/>
  <c r="C50" i="334"/>
  <c r="AB49" i="334"/>
  <c r="C49" i="334"/>
  <c r="AB48" i="334"/>
  <c r="C48" i="334"/>
  <c r="AB47" i="334"/>
  <c r="C47" i="334"/>
  <c r="AB46" i="334"/>
  <c r="C46" i="334"/>
  <c r="AB45" i="334"/>
  <c r="C45" i="334"/>
  <c r="AB44" i="334"/>
  <c r="C44" i="334"/>
  <c r="AB43" i="334"/>
  <c r="C43" i="334"/>
  <c r="Y40" i="334"/>
  <c r="AA40" i="334"/>
  <c r="F38" i="334"/>
  <c r="E38" i="334"/>
  <c r="AA24" i="334"/>
  <c r="Z26" i="334"/>
  <c r="AA26" i="334"/>
  <c r="Z27" i="334"/>
  <c r="AA27" i="334"/>
  <c r="Z28" i="334"/>
  <c r="AA28" i="334"/>
  <c r="Z29" i="334"/>
  <c r="AA29" i="334"/>
  <c r="Z30" i="334"/>
  <c r="AA30" i="334"/>
  <c r="Z31" i="334"/>
  <c r="AA31" i="334"/>
  <c r="Z32" i="334"/>
  <c r="AA32" i="334"/>
  <c r="Z33" i="334"/>
  <c r="AA33" i="334"/>
  <c r="Z34" i="334"/>
  <c r="AA34" i="334"/>
  <c r="Z35" i="334"/>
  <c r="AA35" i="334"/>
  <c r="AA36" i="334"/>
  <c r="AB33" i="334"/>
  <c r="C33" i="334"/>
  <c r="AB32" i="334"/>
  <c r="C32" i="334"/>
  <c r="AB31" i="334"/>
  <c r="C31" i="334"/>
  <c r="AB30" i="334"/>
  <c r="C30" i="334"/>
  <c r="AB29" i="334"/>
  <c r="C29" i="334"/>
  <c r="AB28" i="334"/>
  <c r="C28" i="334"/>
  <c r="AB27" i="334"/>
  <c r="C27" i="334"/>
  <c r="AB26" i="334"/>
  <c r="C26" i="334"/>
  <c r="Y23" i="334"/>
  <c r="AA23" i="334"/>
  <c r="F21" i="334"/>
  <c r="AA7" i="334"/>
  <c r="Z9" i="334"/>
  <c r="AA9" i="334"/>
  <c r="Z10" i="334"/>
  <c r="AA10" i="334"/>
  <c r="Z11" i="334"/>
  <c r="AA11" i="334"/>
  <c r="Z12" i="334"/>
  <c r="AA12" i="334"/>
  <c r="Z13" i="334"/>
  <c r="AA13" i="334"/>
  <c r="Z14" i="334"/>
  <c r="AA14" i="334"/>
  <c r="Z15" i="334"/>
  <c r="AA15" i="334"/>
  <c r="Z16" i="334"/>
  <c r="AA16" i="334"/>
  <c r="Z17" i="334"/>
  <c r="AA17" i="334"/>
  <c r="Z18" i="334"/>
  <c r="AA18" i="334"/>
  <c r="AA19" i="334"/>
  <c r="AB16" i="334"/>
  <c r="C16" i="334"/>
  <c r="AB15" i="334"/>
  <c r="C15" i="334"/>
  <c r="AB14" i="334"/>
  <c r="C14" i="334"/>
  <c r="AB13" i="334"/>
  <c r="C13" i="334"/>
  <c r="AB12" i="334"/>
  <c r="C12" i="334"/>
  <c r="AB11" i="334"/>
  <c r="C11" i="334"/>
  <c r="AB10" i="334"/>
  <c r="C10" i="334"/>
  <c r="AB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Z162" i="333"/>
  <c r="AA162" i="333"/>
  <c r="Z163" i="333"/>
  <c r="AA163" i="333"/>
  <c r="Z164" i="333"/>
  <c r="AA164" i="333"/>
  <c r="Z165" i="333"/>
  <c r="AA165" i="333"/>
  <c r="Z166" i="333"/>
  <c r="AA166" i="333"/>
  <c r="Z167" i="333"/>
  <c r="AA167" i="333"/>
  <c r="Z168" i="333"/>
  <c r="AA168" i="333"/>
  <c r="Z169" i="333"/>
  <c r="AA169" i="333"/>
  <c r="Z170" i="333"/>
  <c r="AA170" i="333"/>
  <c r="Z171" i="333"/>
  <c r="AA171" i="333"/>
  <c r="AA172" i="333"/>
  <c r="AB169" i="333"/>
  <c r="C169" i="333"/>
  <c r="AB168" i="333"/>
  <c r="C168" i="333"/>
  <c r="AB167" i="333"/>
  <c r="C167" i="333"/>
  <c r="AB166" i="333"/>
  <c r="C166" i="333"/>
  <c r="AB165" i="333"/>
  <c r="C165" i="333"/>
  <c r="AB164" i="333"/>
  <c r="C164" i="333"/>
  <c r="AB163" i="333"/>
  <c r="C163" i="333"/>
  <c r="AB162" i="333"/>
  <c r="C162" i="333"/>
  <c r="Y159" i="333"/>
  <c r="AA159" i="333"/>
  <c r="F157" i="333"/>
  <c r="AA143" i="333"/>
  <c r="Z145" i="333"/>
  <c r="AA145" i="333"/>
  <c r="Z146" i="333"/>
  <c r="AA146" i="333"/>
  <c r="Z147" i="333"/>
  <c r="AA147" i="333"/>
  <c r="Z148" i="333"/>
  <c r="AA148" i="333"/>
  <c r="Z149" i="333"/>
  <c r="AA149" i="333"/>
  <c r="Z150" i="333"/>
  <c r="AA150" i="333"/>
  <c r="Z151" i="333"/>
  <c r="AA151" i="333"/>
  <c r="Z152" i="333"/>
  <c r="AA152" i="333"/>
  <c r="Z153" i="333"/>
  <c r="AA153" i="333"/>
  <c r="Z154" i="333"/>
  <c r="AA154" i="333"/>
  <c r="AA155" i="333"/>
  <c r="AB152" i="333"/>
  <c r="C152" i="333"/>
  <c r="AB151" i="333"/>
  <c r="C151" i="333"/>
  <c r="AB150" i="333"/>
  <c r="C150" i="333"/>
  <c r="AB149" i="333"/>
  <c r="C149" i="333"/>
  <c r="AB148" i="333"/>
  <c r="C148" i="333"/>
  <c r="AB147" i="333"/>
  <c r="C147" i="333"/>
  <c r="AB146" i="333"/>
  <c r="C146" i="333"/>
  <c r="AB145" i="333"/>
  <c r="C145" i="333"/>
  <c r="Y142" i="333"/>
  <c r="AA142" i="333"/>
  <c r="F140" i="333"/>
  <c r="AA126" i="333"/>
  <c r="Z128" i="333"/>
  <c r="AA128" i="333"/>
  <c r="Z129" i="333"/>
  <c r="AA129" i="333"/>
  <c r="Z130" i="333"/>
  <c r="AA130" i="333"/>
  <c r="Z131" i="333"/>
  <c r="AA131" i="333"/>
  <c r="Z132" i="333"/>
  <c r="AA132" i="333"/>
  <c r="Z133" i="333"/>
  <c r="AA133" i="333"/>
  <c r="Z134" i="333"/>
  <c r="AA134" i="333"/>
  <c r="Z135" i="333"/>
  <c r="AA135" i="333"/>
  <c r="Z136" i="333"/>
  <c r="AA136" i="333"/>
  <c r="Z137" i="333"/>
  <c r="AA137" i="333"/>
  <c r="AA138" i="333"/>
  <c r="AB135" i="333"/>
  <c r="C135" i="333"/>
  <c r="AB134" i="333"/>
  <c r="C134" i="333"/>
  <c r="AB133" i="333"/>
  <c r="C133" i="333"/>
  <c r="AB132" i="333"/>
  <c r="C132" i="333"/>
  <c r="AB131" i="333"/>
  <c r="C131" i="333"/>
  <c r="AB130" i="333"/>
  <c r="C130" i="333"/>
  <c r="AB129" i="333"/>
  <c r="C129" i="333"/>
  <c r="AB128" i="333"/>
  <c r="C128" i="333"/>
  <c r="Y125" i="333"/>
  <c r="AA125" i="333"/>
  <c r="F123" i="333"/>
  <c r="AB118" i="333"/>
  <c r="C118" i="333"/>
  <c r="AB117" i="333"/>
  <c r="C117" i="333"/>
  <c r="AB116" i="333"/>
  <c r="C116" i="333"/>
  <c r="AB115" i="333"/>
  <c r="C115" i="333"/>
  <c r="AB114" i="333"/>
  <c r="C114" i="333"/>
  <c r="AB113" i="333"/>
  <c r="C113" i="333"/>
  <c r="AB112" i="333"/>
  <c r="C112" i="333"/>
  <c r="C111" i="333"/>
  <c r="F106" i="333"/>
  <c r="C101" i="333"/>
  <c r="C100" i="333"/>
  <c r="C99" i="333"/>
  <c r="AB98" i="333"/>
  <c r="C98" i="333"/>
  <c r="AB97" i="333"/>
  <c r="C97" i="333"/>
  <c r="AB96" i="333"/>
  <c r="C96" i="333"/>
  <c r="AB95" i="333"/>
  <c r="C95" i="333"/>
  <c r="AB94" i="333"/>
  <c r="C94" i="333"/>
  <c r="Y91" i="333"/>
  <c r="AA91" i="333"/>
  <c r="F89" i="333"/>
  <c r="AA75" i="333"/>
  <c r="Z77" i="333"/>
  <c r="AA77" i="333"/>
  <c r="Z78" i="333"/>
  <c r="AA78" i="333"/>
  <c r="Z79" i="333"/>
  <c r="AA79" i="333"/>
  <c r="Z80" i="333"/>
  <c r="AA80" i="333"/>
  <c r="Z81" i="333"/>
  <c r="AA81" i="333"/>
  <c r="Z82" i="333"/>
  <c r="AA82" i="333"/>
  <c r="Z83" i="333"/>
  <c r="AA83" i="333"/>
  <c r="Z84" i="333"/>
  <c r="AA84" i="333"/>
  <c r="Z85" i="333"/>
  <c r="AA85" i="333"/>
  <c r="Z86" i="333"/>
  <c r="AA86" i="333"/>
  <c r="AA87" i="333"/>
  <c r="AB84" i="333"/>
  <c r="C84" i="333"/>
  <c r="AB83" i="333"/>
  <c r="C83" i="333"/>
  <c r="AB82" i="333"/>
  <c r="C82" i="333"/>
  <c r="AB81" i="333"/>
  <c r="C81" i="333"/>
  <c r="AB80" i="333"/>
  <c r="C80" i="333"/>
  <c r="AB79" i="333"/>
  <c r="C79" i="333"/>
  <c r="AB78" i="333"/>
  <c r="C78" i="333"/>
  <c r="AB77" i="333"/>
  <c r="C77" i="333"/>
  <c r="Y74" i="333"/>
  <c r="AA74" i="333"/>
  <c r="F72" i="333"/>
  <c r="E72" i="333"/>
  <c r="AA58" i="333"/>
  <c r="Z60" i="333"/>
  <c r="AA60" i="333"/>
  <c r="Z61" i="333"/>
  <c r="AA61" i="333"/>
  <c r="Z62" i="333"/>
  <c r="AA62" i="333"/>
  <c r="Z63" i="333"/>
  <c r="AA63" i="333"/>
  <c r="Z64" i="333"/>
  <c r="AA64" i="333"/>
  <c r="Z65" i="333"/>
  <c r="AA65" i="333"/>
  <c r="Z66" i="333"/>
  <c r="AA66" i="333"/>
  <c r="Z67" i="333"/>
  <c r="AA67" i="333"/>
  <c r="Z68" i="333"/>
  <c r="AA68" i="333"/>
  <c r="Z69" i="333"/>
  <c r="AA69" i="333"/>
  <c r="AA70" i="333"/>
  <c r="AB67" i="333"/>
  <c r="C67" i="333"/>
  <c r="AB66" i="333"/>
  <c r="C66" i="333"/>
  <c r="AB65" i="333"/>
  <c r="C65" i="333"/>
  <c r="AB64" i="333"/>
  <c r="C64" i="333"/>
  <c r="AB63" i="333"/>
  <c r="C63" i="333"/>
  <c r="AB62" i="333"/>
  <c r="C62" i="333"/>
  <c r="AB61" i="333"/>
  <c r="C61" i="333"/>
  <c r="AB60" i="333"/>
  <c r="C60" i="333"/>
  <c r="Y57" i="333"/>
  <c r="AA57" i="333"/>
  <c r="F55" i="333"/>
  <c r="AA41" i="333"/>
  <c r="Z43" i="333"/>
  <c r="AA43" i="333"/>
  <c r="Z44" i="333"/>
  <c r="AA44" i="333"/>
  <c r="Z45" i="333"/>
  <c r="AA45" i="333"/>
  <c r="Z46" i="333"/>
  <c r="AA46" i="333"/>
  <c r="Z47" i="333"/>
  <c r="AA47" i="333"/>
  <c r="Z48" i="333"/>
  <c r="AA48" i="333"/>
  <c r="Z49" i="333"/>
  <c r="AA49" i="333"/>
  <c r="Z50" i="333"/>
  <c r="AA50" i="333"/>
  <c r="Z51" i="333"/>
  <c r="AA51" i="333"/>
  <c r="Z52" i="333"/>
  <c r="AA52" i="333"/>
  <c r="AA53" i="333"/>
  <c r="AB50" i="333"/>
  <c r="C50" i="333"/>
  <c r="AB49" i="333"/>
  <c r="C49" i="333"/>
  <c r="AB48" i="333"/>
  <c r="C48" i="333"/>
  <c r="AB47" i="333"/>
  <c r="C47" i="333"/>
  <c r="AB46" i="333"/>
  <c r="C46" i="333"/>
  <c r="AB45" i="333"/>
  <c r="C45" i="333"/>
  <c r="AB44" i="333"/>
  <c r="C44" i="333"/>
  <c r="AB43" i="333"/>
  <c r="C43" i="333"/>
  <c r="Y40" i="333"/>
  <c r="AA40" i="333"/>
  <c r="F38" i="333"/>
  <c r="E38" i="333"/>
  <c r="AA24" i="333"/>
  <c r="Z26" i="333"/>
  <c r="AA26" i="333"/>
  <c r="Z27" i="333"/>
  <c r="AA27" i="333"/>
  <c r="Z28" i="333"/>
  <c r="AA28" i="333"/>
  <c r="Z29" i="333"/>
  <c r="AA29" i="333"/>
  <c r="Z30" i="333"/>
  <c r="AA30" i="333"/>
  <c r="Z31" i="333"/>
  <c r="AA31" i="333"/>
  <c r="Z32" i="333"/>
  <c r="AA32" i="333"/>
  <c r="Z33" i="333"/>
  <c r="AA33" i="333"/>
  <c r="Z34" i="333"/>
  <c r="AA34" i="333"/>
  <c r="Z35" i="333"/>
  <c r="AA35" i="333"/>
  <c r="AA36" i="333"/>
  <c r="AB33" i="333"/>
  <c r="C33" i="333"/>
  <c r="AB32" i="333"/>
  <c r="C32" i="333"/>
  <c r="AB31" i="333"/>
  <c r="C31" i="333"/>
  <c r="AB30" i="333"/>
  <c r="C30" i="333"/>
  <c r="AB29" i="333"/>
  <c r="C29" i="333"/>
  <c r="AB28" i="333"/>
  <c r="C28" i="333"/>
  <c r="AB27" i="333"/>
  <c r="C27" i="333"/>
  <c r="AB26" i="333"/>
  <c r="C26" i="333"/>
  <c r="Y23" i="333"/>
  <c r="AA23" i="333"/>
  <c r="F21" i="333"/>
  <c r="AA7" i="333"/>
  <c r="Z9" i="333"/>
  <c r="AA9" i="333"/>
  <c r="Z10" i="333"/>
  <c r="AA10" i="333"/>
  <c r="Z11" i="333"/>
  <c r="AA11" i="333"/>
  <c r="Z12" i="333"/>
  <c r="AA12" i="333"/>
  <c r="Z13" i="333"/>
  <c r="AA13" i="333"/>
  <c r="Z14" i="333"/>
  <c r="AA14" i="333"/>
  <c r="Z15" i="333"/>
  <c r="AA15" i="333"/>
  <c r="Z16" i="333"/>
  <c r="AA16" i="333"/>
  <c r="Z17" i="333"/>
  <c r="AA17" i="333"/>
  <c r="Z18" i="333"/>
  <c r="AA18" i="333"/>
  <c r="AA19" i="333"/>
  <c r="AB16" i="333"/>
  <c r="C16" i="333"/>
  <c r="AB15" i="333"/>
  <c r="C15" i="333"/>
  <c r="AB14" i="333"/>
  <c r="C14" i="333"/>
  <c r="AB13" i="333"/>
  <c r="C13" i="333"/>
  <c r="AB12" i="333"/>
  <c r="C12" i="333"/>
  <c r="AB11" i="333"/>
  <c r="C11" i="333"/>
  <c r="AB10" i="333"/>
  <c r="C10" i="333"/>
  <c r="AB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Z162" i="332"/>
  <c r="AA162" i="332"/>
  <c r="Z163" i="332"/>
  <c r="AA163" i="332"/>
  <c r="Z164" i="332"/>
  <c r="AA164" i="332"/>
  <c r="Z165" i="332"/>
  <c r="AA165" i="332"/>
  <c r="Z166" i="332"/>
  <c r="AA166" i="332"/>
  <c r="Z167" i="332"/>
  <c r="AA167" i="332"/>
  <c r="Z168" i="332"/>
  <c r="AA168" i="332"/>
  <c r="Z169" i="332"/>
  <c r="AA169" i="332"/>
  <c r="Z170" i="332"/>
  <c r="AA170" i="332"/>
  <c r="Z171" i="332"/>
  <c r="AA171" i="332"/>
  <c r="AA172" i="332"/>
  <c r="AB169" i="332"/>
  <c r="C169" i="332"/>
  <c r="AB168" i="332"/>
  <c r="C168" i="332"/>
  <c r="AB167" i="332"/>
  <c r="C167" i="332"/>
  <c r="AB166" i="332"/>
  <c r="C166" i="332"/>
  <c r="AB165" i="332"/>
  <c r="C165" i="332"/>
  <c r="AB164" i="332"/>
  <c r="C164" i="332"/>
  <c r="AB163" i="332"/>
  <c r="C163" i="332"/>
  <c r="AB162" i="332"/>
  <c r="C162" i="332"/>
  <c r="Y159" i="332"/>
  <c r="AA159" i="332"/>
  <c r="F157" i="332"/>
  <c r="AA143" i="332"/>
  <c r="Z145" i="332"/>
  <c r="AA145" i="332"/>
  <c r="Z146" i="332"/>
  <c r="AA146" i="332"/>
  <c r="Z147" i="332"/>
  <c r="AA147" i="332"/>
  <c r="Z148" i="332"/>
  <c r="AA148" i="332"/>
  <c r="Z149" i="332"/>
  <c r="AA149" i="332"/>
  <c r="Z150" i="332"/>
  <c r="AA150" i="332"/>
  <c r="Z151" i="332"/>
  <c r="AA151" i="332"/>
  <c r="Z152" i="332"/>
  <c r="AA152" i="332"/>
  <c r="Z153" i="332"/>
  <c r="AA153" i="332"/>
  <c r="Z154" i="332"/>
  <c r="AA154" i="332"/>
  <c r="AA155" i="332"/>
  <c r="AB152" i="332"/>
  <c r="C152" i="332"/>
  <c r="AB151" i="332"/>
  <c r="C151" i="332"/>
  <c r="AB150" i="332"/>
  <c r="C150" i="332"/>
  <c r="AB149" i="332"/>
  <c r="C149" i="332"/>
  <c r="AB148" i="332"/>
  <c r="C148" i="332"/>
  <c r="AB147" i="332"/>
  <c r="C147" i="332"/>
  <c r="AB146" i="332"/>
  <c r="C146" i="332"/>
  <c r="AB145" i="332"/>
  <c r="C145" i="332"/>
  <c r="Y142" i="332"/>
  <c r="AA142" i="332"/>
  <c r="F140" i="332"/>
  <c r="AA126" i="332"/>
  <c r="Z128" i="332"/>
  <c r="AA128" i="332"/>
  <c r="Z129" i="332"/>
  <c r="AA129" i="332"/>
  <c r="Z130" i="332"/>
  <c r="AA130" i="332"/>
  <c r="Z131" i="332"/>
  <c r="AA131" i="332"/>
  <c r="Z132" i="332"/>
  <c r="AA132" i="332"/>
  <c r="Z133" i="332"/>
  <c r="AA133" i="332"/>
  <c r="Z134" i="332"/>
  <c r="AA134" i="332"/>
  <c r="Z135" i="332"/>
  <c r="AA135" i="332"/>
  <c r="Z136" i="332"/>
  <c r="AA136" i="332"/>
  <c r="Z137" i="332"/>
  <c r="AA137" i="332"/>
  <c r="AA138" i="332"/>
  <c r="AB135" i="332"/>
  <c r="C135" i="332"/>
  <c r="AB134" i="332"/>
  <c r="C134" i="332"/>
  <c r="AB133" i="332"/>
  <c r="C133" i="332"/>
  <c r="AB132" i="332"/>
  <c r="C132" i="332"/>
  <c r="AB131" i="332"/>
  <c r="C131" i="332"/>
  <c r="AB130" i="332"/>
  <c r="C130" i="332"/>
  <c r="AB129" i="332"/>
  <c r="C129" i="332"/>
  <c r="AB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Z94" i="332"/>
  <c r="AA94" i="332"/>
  <c r="Z95" i="332"/>
  <c r="AA95" i="332"/>
  <c r="Z96" i="332"/>
  <c r="AA96" i="332"/>
  <c r="Z97" i="332"/>
  <c r="AA97" i="332"/>
  <c r="Z98" i="332"/>
  <c r="AA98" i="332"/>
  <c r="Z99" i="332"/>
  <c r="AA99" i="332"/>
  <c r="Z100" i="332"/>
  <c r="AA100" i="332"/>
  <c r="Z101" i="332"/>
  <c r="AA101" i="332"/>
  <c r="Z102" i="332"/>
  <c r="AA102" i="332"/>
  <c r="Z103" i="332"/>
  <c r="AA103" i="332"/>
  <c r="AA104" i="332"/>
  <c r="AB101" i="332"/>
  <c r="C101" i="332"/>
  <c r="AB100" i="332"/>
  <c r="C100" i="332"/>
  <c r="AB99" i="332"/>
  <c r="C99" i="332"/>
  <c r="AB98" i="332"/>
  <c r="C98" i="332"/>
  <c r="AB97" i="332"/>
  <c r="C97" i="332"/>
  <c r="AB96" i="332"/>
  <c r="C96" i="332"/>
  <c r="AB95" i="332"/>
  <c r="C95" i="332"/>
  <c r="AB94" i="332"/>
  <c r="C94" i="332"/>
  <c r="Y91" i="332"/>
  <c r="AA91" i="332"/>
  <c r="F89" i="332"/>
  <c r="AA75" i="332"/>
  <c r="Z77" i="332"/>
  <c r="AA77" i="332"/>
  <c r="Z78" i="332"/>
  <c r="AA78" i="332"/>
  <c r="Z79" i="332"/>
  <c r="AA79" i="332"/>
  <c r="Z80" i="332"/>
  <c r="AA80" i="332"/>
  <c r="Z81" i="332"/>
  <c r="AA81" i="332"/>
  <c r="Z82" i="332"/>
  <c r="AA82" i="332"/>
  <c r="Z83" i="332"/>
  <c r="AA83" i="332"/>
  <c r="Z84" i="332"/>
  <c r="AA84" i="332"/>
  <c r="Z85" i="332"/>
  <c r="AA85" i="332"/>
  <c r="Z86" i="332"/>
  <c r="AA86" i="332"/>
  <c r="AA87" i="332"/>
  <c r="AB84" i="332"/>
  <c r="C84" i="332"/>
  <c r="AB83" i="332"/>
  <c r="C83" i="332"/>
  <c r="AB82" i="332"/>
  <c r="C82" i="332"/>
  <c r="AB81" i="332"/>
  <c r="C81" i="332"/>
  <c r="AB80" i="332"/>
  <c r="C80" i="332"/>
  <c r="AB79" i="332"/>
  <c r="C79" i="332"/>
  <c r="AB78" i="332"/>
  <c r="C78" i="332"/>
  <c r="AB77" i="332"/>
  <c r="C77" i="332"/>
  <c r="Y74" i="332"/>
  <c r="AA74" i="332"/>
  <c r="F72" i="332"/>
  <c r="E72" i="332"/>
  <c r="AA58" i="332"/>
  <c r="Z60" i="332"/>
  <c r="AA60" i="332"/>
  <c r="Z61" i="332"/>
  <c r="AA61" i="332"/>
  <c r="Z62" i="332"/>
  <c r="AA62" i="332"/>
  <c r="Z63" i="332"/>
  <c r="AA63" i="332"/>
  <c r="Z64" i="332"/>
  <c r="AA64" i="332"/>
  <c r="Z65" i="332"/>
  <c r="AA65" i="332"/>
  <c r="Z66" i="332"/>
  <c r="AA66" i="332"/>
  <c r="Z67" i="332"/>
  <c r="AA67" i="332"/>
  <c r="Z68" i="332"/>
  <c r="AA68" i="332"/>
  <c r="Z69" i="332"/>
  <c r="AA69" i="332"/>
  <c r="AA70" i="332"/>
  <c r="AB67" i="332"/>
  <c r="C67" i="332"/>
  <c r="AB66" i="332"/>
  <c r="C66" i="332"/>
  <c r="AB65" i="332"/>
  <c r="C65" i="332"/>
  <c r="AB64" i="332"/>
  <c r="C64" i="332"/>
  <c r="AB63" i="332"/>
  <c r="C63" i="332"/>
  <c r="AB62" i="332"/>
  <c r="C62" i="332"/>
  <c r="AB61" i="332"/>
  <c r="C61" i="332"/>
  <c r="AB60" i="332"/>
  <c r="C60" i="332"/>
  <c r="Y57" i="332"/>
  <c r="AA57" i="332"/>
  <c r="F55" i="332"/>
  <c r="AA41" i="332"/>
  <c r="Z43" i="332"/>
  <c r="AA43" i="332"/>
  <c r="Z44" i="332"/>
  <c r="AA44" i="332"/>
  <c r="Z45" i="332"/>
  <c r="AA45" i="332"/>
  <c r="Z46" i="332"/>
  <c r="AA46" i="332"/>
  <c r="Z47" i="332"/>
  <c r="AA47" i="332"/>
  <c r="Z48" i="332"/>
  <c r="AA48" i="332"/>
  <c r="Z49" i="332"/>
  <c r="AA49" i="332"/>
  <c r="Z50" i="332"/>
  <c r="AA50" i="332"/>
  <c r="Z51" i="332"/>
  <c r="AA51" i="332"/>
  <c r="Z52" i="332"/>
  <c r="AA52" i="332"/>
  <c r="AA53" i="332"/>
  <c r="AB50" i="332"/>
  <c r="C50" i="332"/>
  <c r="AB49" i="332"/>
  <c r="C49" i="332"/>
  <c r="AB48" i="332"/>
  <c r="C48" i="332"/>
  <c r="AB47" i="332"/>
  <c r="C47" i="332"/>
  <c r="AB46" i="332"/>
  <c r="C46" i="332"/>
  <c r="AB45" i="332"/>
  <c r="C45" i="332"/>
  <c r="AB44" i="332"/>
  <c r="C44" i="332"/>
  <c r="AB43" i="332"/>
  <c r="C43" i="332"/>
  <c r="Y40" i="332"/>
  <c r="AA40" i="332"/>
  <c r="F38" i="332"/>
  <c r="E38" i="332"/>
  <c r="AA24" i="332"/>
  <c r="Z26" i="332"/>
  <c r="AA26" i="332"/>
  <c r="Z27" i="332"/>
  <c r="AA27" i="332"/>
  <c r="Z28" i="332"/>
  <c r="AA28" i="332"/>
  <c r="Z29" i="332"/>
  <c r="AA29" i="332"/>
  <c r="Z30" i="332"/>
  <c r="AA30" i="332"/>
  <c r="Z31" i="332"/>
  <c r="AA31" i="332"/>
  <c r="Z32" i="332"/>
  <c r="AA32" i="332"/>
  <c r="Z33" i="332"/>
  <c r="AA33" i="332"/>
  <c r="Z34" i="332"/>
  <c r="AA34" i="332"/>
  <c r="Z35" i="332"/>
  <c r="AA35" i="332"/>
  <c r="AA36" i="332"/>
  <c r="AB33" i="332"/>
  <c r="C33" i="332"/>
  <c r="AB32" i="332"/>
  <c r="C32" i="332"/>
  <c r="AB31" i="332"/>
  <c r="C31" i="332"/>
  <c r="AB30" i="332"/>
  <c r="C30" i="332"/>
  <c r="AB29" i="332"/>
  <c r="C29" i="332"/>
  <c r="AB28" i="332"/>
  <c r="C28" i="332"/>
  <c r="AB27" i="332"/>
  <c r="C27" i="332"/>
  <c r="AB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Z162" i="331"/>
  <c r="AA162" i="331"/>
  <c r="Z163" i="331"/>
  <c r="AA163" i="331"/>
  <c r="Z164" i="331"/>
  <c r="AA164" i="331"/>
  <c r="Z165" i="331"/>
  <c r="AA165" i="331"/>
  <c r="Z166" i="331"/>
  <c r="AA166" i="331"/>
  <c r="Z167" i="331"/>
  <c r="AA167" i="331"/>
  <c r="Z168" i="331"/>
  <c r="AA168" i="331"/>
  <c r="Z169" i="331"/>
  <c r="AA169" i="331"/>
  <c r="Z170" i="331"/>
  <c r="AA170" i="331"/>
  <c r="Z171" i="331"/>
  <c r="AA171" i="331"/>
  <c r="AA172" i="331"/>
  <c r="AB169" i="331"/>
  <c r="C169" i="331"/>
  <c r="AB168" i="331"/>
  <c r="C168" i="331"/>
  <c r="AB167" i="331"/>
  <c r="C167" i="331"/>
  <c r="AB166" i="331"/>
  <c r="C166" i="331"/>
  <c r="AB165" i="331"/>
  <c r="C165" i="331"/>
  <c r="AB164" i="331"/>
  <c r="C164" i="331"/>
  <c r="AB163" i="331"/>
  <c r="C163" i="331"/>
  <c r="AB162" i="331"/>
  <c r="C162" i="331"/>
  <c r="Y159" i="331"/>
  <c r="AA159" i="331"/>
  <c r="F157" i="331"/>
  <c r="AA143" i="331"/>
  <c r="Z145" i="331"/>
  <c r="AA145" i="331"/>
  <c r="Z146" i="331"/>
  <c r="AA146" i="331"/>
  <c r="Z147" i="331"/>
  <c r="AA147" i="331"/>
  <c r="Z148" i="331"/>
  <c r="AA148" i="331"/>
  <c r="Z149" i="331"/>
  <c r="AA149" i="331"/>
  <c r="Z150" i="331"/>
  <c r="AA150" i="331"/>
  <c r="Z151" i="331"/>
  <c r="AA151" i="331"/>
  <c r="Z152" i="331"/>
  <c r="AA152" i="331"/>
  <c r="Z153" i="331"/>
  <c r="AA153" i="331"/>
  <c r="Z154" i="331"/>
  <c r="AA154" i="331"/>
  <c r="AA155" i="331"/>
  <c r="AB152" i="331"/>
  <c r="C152" i="331"/>
  <c r="AB151" i="331"/>
  <c r="C151" i="331"/>
  <c r="AB150" i="331"/>
  <c r="C150" i="331"/>
  <c r="AB149" i="331"/>
  <c r="C149" i="331"/>
  <c r="AB148" i="331"/>
  <c r="C148" i="331"/>
  <c r="AB147" i="331"/>
  <c r="C147" i="331"/>
  <c r="AB146" i="331"/>
  <c r="C146" i="331"/>
  <c r="AB145" i="331"/>
  <c r="C145" i="331"/>
  <c r="Y142" i="331"/>
  <c r="AA142" i="331"/>
  <c r="F140" i="331"/>
  <c r="AA126" i="331"/>
  <c r="Z128" i="331"/>
  <c r="AA128" i="331"/>
  <c r="Z129" i="331"/>
  <c r="AA129" i="331"/>
  <c r="Z130" i="331"/>
  <c r="AA130" i="331"/>
  <c r="Z131" i="331"/>
  <c r="AA131" i="331"/>
  <c r="Z132" i="331"/>
  <c r="AA132" i="331"/>
  <c r="Z133" i="331"/>
  <c r="AA133" i="331"/>
  <c r="Z134" i="331"/>
  <c r="AA134" i="331"/>
  <c r="Z135" i="331"/>
  <c r="AA135" i="331"/>
  <c r="Z136" i="331"/>
  <c r="AA136" i="331"/>
  <c r="Z137" i="331"/>
  <c r="AA137" i="331"/>
  <c r="AA138" i="331"/>
  <c r="AB135" i="331"/>
  <c r="C135" i="331"/>
  <c r="AB134" i="331"/>
  <c r="C134" i="331"/>
  <c r="AB133" i="331"/>
  <c r="C133" i="331"/>
  <c r="AB132" i="331"/>
  <c r="C132" i="331"/>
  <c r="AB131" i="331"/>
  <c r="C131" i="331"/>
  <c r="AB130" i="331"/>
  <c r="C130" i="331"/>
  <c r="AB129" i="331"/>
  <c r="C129" i="331"/>
  <c r="AB128" i="331"/>
  <c r="C128" i="331"/>
  <c r="Y125" i="331"/>
  <c r="AA125" i="331"/>
  <c r="F123" i="331"/>
  <c r="AA109" i="331"/>
  <c r="Z111" i="331"/>
  <c r="AA111" i="331"/>
  <c r="Z112" i="331"/>
  <c r="AA112" i="331"/>
  <c r="Z113" i="331"/>
  <c r="AA113" i="331"/>
  <c r="Z114" i="331"/>
  <c r="AA114" i="331"/>
  <c r="Z115" i="331"/>
  <c r="AA115" i="331"/>
  <c r="Z116" i="331"/>
  <c r="AA116" i="331"/>
  <c r="Z117" i="331"/>
  <c r="AA117" i="331"/>
  <c r="Z118" i="331"/>
  <c r="AA118" i="331"/>
  <c r="Z119" i="331"/>
  <c r="AA119" i="331"/>
  <c r="Z120" i="331"/>
  <c r="AA120" i="331"/>
  <c r="AA121" i="331"/>
  <c r="AB118" i="331"/>
  <c r="C118" i="331"/>
  <c r="AB117" i="331"/>
  <c r="C117" i="331"/>
  <c r="AB116" i="331"/>
  <c r="C116" i="331"/>
  <c r="AB115" i="331"/>
  <c r="C115" i="331"/>
  <c r="AB114" i="331"/>
  <c r="C114" i="331"/>
  <c r="AB113" i="331"/>
  <c r="C113" i="331"/>
  <c r="AB112" i="331"/>
  <c r="C112" i="331"/>
  <c r="AB111" i="331"/>
  <c r="C111" i="331"/>
  <c r="Y108" i="331"/>
  <c r="AA108" i="331"/>
  <c r="F106" i="331"/>
  <c r="AA92" i="331"/>
  <c r="Z94" i="331"/>
  <c r="AA94" i="331"/>
  <c r="Z95" i="331"/>
  <c r="AA95" i="331"/>
  <c r="Z96" i="331"/>
  <c r="AA96" i="331"/>
  <c r="Z97" i="331"/>
  <c r="AA97" i="331"/>
  <c r="Z98" i="331"/>
  <c r="AA98" i="331"/>
  <c r="Z99" i="331"/>
  <c r="AA99" i="331"/>
  <c r="Z100" i="331"/>
  <c r="AA100" i="331"/>
  <c r="Z101" i="331"/>
  <c r="AA101" i="331"/>
  <c r="Z102" i="331"/>
  <c r="AA102" i="331"/>
  <c r="Z103" i="331"/>
  <c r="AA103" i="331"/>
  <c r="AA104" i="331"/>
  <c r="AB101" i="331"/>
  <c r="C101" i="331"/>
  <c r="AB100" i="331"/>
  <c r="C100" i="331"/>
  <c r="AB99" i="331"/>
  <c r="C99" i="331"/>
  <c r="AB98" i="331"/>
  <c r="C98" i="331"/>
  <c r="AB97" i="331"/>
  <c r="C97" i="331"/>
  <c r="AB96" i="331"/>
  <c r="C96" i="331"/>
  <c r="AB95" i="331"/>
  <c r="C95" i="331"/>
  <c r="AB94" i="331"/>
  <c r="C94" i="331"/>
  <c r="Y91" i="331"/>
  <c r="AA91" i="331"/>
  <c r="F89" i="331"/>
  <c r="AA75" i="331"/>
  <c r="Z77" i="331"/>
  <c r="AA77" i="331"/>
  <c r="Z78" i="331"/>
  <c r="AA78" i="331"/>
  <c r="Z79" i="331"/>
  <c r="AA79" i="331"/>
  <c r="Z80" i="331"/>
  <c r="AA80" i="331"/>
  <c r="Z81" i="331"/>
  <c r="AA81" i="331"/>
  <c r="Z82" i="331"/>
  <c r="AA82" i="331"/>
  <c r="Z83" i="331"/>
  <c r="AA83" i="331"/>
  <c r="Z84" i="331"/>
  <c r="AA84" i="331"/>
  <c r="Z85" i="331"/>
  <c r="AA85" i="331"/>
  <c r="Z86" i="331"/>
  <c r="AA86" i="331"/>
  <c r="AA87" i="331"/>
  <c r="AB84" i="331"/>
  <c r="C84" i="331"/>
  <c r="AB83" i="331"/>
  <c r="C83" i="331"/>
  <c r="AB82" i="331"/>
  <c r="C82" i="331"/>
  <c r="AB81" i="331"/>
  <c r="C81" i="331"/>
  <c r="AB80" i="331"/>
  <c r="C80" i="331"/>
  <c r="AB79" i="331"/>
  <c r="C79" i="331"/>
  <c r="AB78" i="331"/>
  <c r="C78" i="331"/>
  <c r="AB77" i="331"/>
  <c r="C77" i="331"/>
  <c r="Y74" i="331"/>
  <c r="AA74" i="331"/>
  <c r="F72" i="331"/>
  <c r="E72" i="331"/>
  <c r="AA58" i="331"/>
  <c r="Z60" i="331"/>
  <c r="AA60" i="331"/>
  <c r="Z61" i="331"/>
  <c r="AA61" i="331"/>
  <c r="Z62" i="331"/>
  <c r="AA62" i="331"/>
  <c r="Z63" i="331"/>
  <c r="AA63" i="331"/>
  <c r="Z64" i="331"/>
  <c r="AA64" i="331"/>
  <c r="Z65" i="331"/>
  <c r="AA65" i="331"/>
  <c r="Z66" i="331"/>
  <c r="AA66" i="331"/>
  <c r="Z67" i="331"/>
  <c r="AA67" i="331"/>
  <c r="Z68" i="331"/>
  <c r="AA68" i="331"/>
  <c r="Z69" i="331"/>
  <c r="AA69" i="331"/>
  <c r="AA70" i="331"/>
  <c r="AB67" i="331"/>
  <c r="C67" i="331"/>
  <c r="AB66" i="331"/>
  <c r="C66" i="331"/>
  <c r="AB65" i="331"/>
  <c r="C65" i="331"/>
  <c r="AB64" i="331"/>
  <c r="C64" i="331"/>
  <c r="AB63" i="331"/>
  <c r="C63" i="331"/>
  <c r="AB62" i="331"/>
  <c r="C62" i="331"/>
  <c r="AB61" i="331"/>
  <c r="C61" i="331"/>
  <c r="AB60" i="331"/>
  <c r="C60" i="331"/>
  <c r="Y57" i="331"/>
  <c r="AA57" i="331"/>
  <c r="F55" i="331"/>
  <c r="AA41" i="331"/>
  <c r="Z43" i="331"/>
  <c r="AA43" i="331"/>
  <c r="Z44" i="331"/>
  <c r="AA44" i="331"/>
  <c r="Z45" i="331"/>
  <c r="AA45" i="331"/>
  <c r="Z46" i="331"/>
  <c r="AA46" i="331"/>
  <c r="Z47" i="331"/>
  <c r="AA47" i="331"/>
  <c r="Z48" i="331"/>
  <c r="AA48" i="331"/>
  <c r="Z49" i="331"/>
  <c r="AA49" i="331"/>
  <c r="Z50" i="331"/>
  <c r="AA50" i="331"/>
  <c r="Z51" i="331"/>
  <c r="AA51" i="331"/>
  <c r="Z52" i="331"/>
  <c r="AA52" i="331"/>
  <c r="AA53" i="331"/>
  <c r="AB50" i="331"/>
  <c r="C50" i="331"/>
  <c r="AB49" i="331"/>
  <c r="C49" i="331"/>
  <c r="AB48" i="331"/>
  <c r="C48" i="331"/>
  <c r="AB47" i="331"/>
  <c r="C47" i="331"/>
  <c r="AB46" i="331"/>
  <c r="C46" i="331"/>
  <c r="AB45" i="331"/>
  <c r="C45" i="331"/>
  <c r="AB44" i="331"/>
  <c r="C44" i="331"/>
  <c r="AB43" i="331"/>
  <c r="C43" i="331"/>
  <c r="Y40" i="331"/>
  <c r="AA40" i="331"/>
  <c r="F38" i="331"/>
  <c r="E38" i="331"/>
  <c r="AA24" i="331"/>
  <c r="Z26" i="331"/>
  <c r="AA26" i="331"/>
  <c r="Z27" i="331"/>
  <c r="AA27" i="331"/>
  <c r="Z28" i="331"/>
  <c r="AA28" i="331"/>
  <c r="Z29" i="331"/>
  <c r="AA29" i="331"/>
  <c r="Z30" i="331"/>
  <c r="AA30" i="331"/>
  <c r="Z31" i="331"/>
  <c r="AA31" i="331"/>
  <c r="Z32" i="331"/>
  <c r="AA32" i="331"/>
  <c r="Z33" i="331"/>
  <c r="AA33" i="331"/>
  <c r="Z34" i="331"/>
  <c r="AA34" i="331"/>
  <c r="Z35" i="331"/>
  <c r="AA35" i="331"/>
  <c r="AA36" i="331"/>
  <c r="AB33" i="331"/>
  <c r="C33" i="331"/>
  <c r="AB32" i="331"/>
  <c r="C32" i="331"/>
  <c r="AB31" i="331"/>
  <c r="C31" i="331"/>
  <c r="AB30" i="331"/>
  <c r="C30" i="331"/>
  <c r="AB29" i="331"/>
  <c r="C29" i="331"/>
  <c r="AB28" i="331"/>
  <c r="C28" i="331"/>
  <c r="AB27" i="331"/>
  <c r="C27" i="331"/>
  <c r="AB26" i="331"/>
  <c r="C26" i="331"/>
  <c r="Y23" i="331"/>
  <c r="AA23" i="331"/>
  <c r="F21" i="331"/>
  <c r="AA7" i="331"/>
  <c r="Z9" i="331"/>
  <c r="AA9" i="331"/>
  <c r="Z10" i="331"/>
  <c r="AA10" i="331"/>
  <c r="Z11" i="331"/>
  <c r="AA11" i="331"/>
  <c r="Z12" i="331"/>
  <c r="AA12" i="331"/>
  <c r="Z13" i="331"/>
  <c r="AA13" i="331"/>
  <c r="Z14" i="331"/>
  <c r="AA14" i="331"/>
  <c r="Z15" i="331"/>
  <c r="AA15" i="331"/>
  <c r="Z16" i="331"/>
  <c r="AA16" i="331"/>
  <c r="Z17" i="331"/>
  <c r="AA17" i="331"/>
  <c r="Z18" i="331"/>
  <c r="AA18" i="331"/>
  <c r="AA19" i="331"/>
  <c r="AB16" i="331"/>
  <c r="C16" i="331"/>
  <c r="AB15" i="331"/>
  <c r="C15" i="331"/>
  <c r="AB14" i="331"/>
  <c r="C14" i="331"/>
  <c r="AB13" i="331"/>
  <c r="C13" i="331"/>
  <c r="AB12" i="331"/>
  <c r="C12" i="331"/>
  <c r="AB11" i="331"/>
  <c r="C11" i="331"/>
  <c r="AB10" i="331"/>
  <c r="C10" i="331"/>
  <c r="AB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Z162" i="330"/>
  <c r="AA162" i="330"/>
  <c r="Z163" i="330"/>
  <c r="AA163" i="330"/>
  <c r="Z164" i="330"/>
  <c r="AA164" i="330"/>
  <c r="Z165" i="330"/>
  <c r="AA165" i="330"/>
  <c r="Z166" i="330"/>
  <c r="AA166" i="330"/>
  <c r="Z167" i="330"/>
  <c r="AA167" i="330"/>
  <c r="Z168" i="330"/>
  <c r="AA168" i="330"/>
  <c r="Z169" i="330"/>
  <c r="AA169" i="330"/>
  <c r="Z170" i="330"/>
  <c r="AA170" i="330"/>
  <c r="Z171" i="330"/>
  <c r="AA171" i="330"/>
  <c r="AA172" i="330"/>
  <c r="AB169" i="330"/>
  <c r="C169" i="330"/>
  <c r="AB168" i="330"/>
  <c r="C168" i="330"/>
  <c r="AB167" i="330"/>
  <c r="C167" i="330"/>
  <c r="AB166" i="330"/>
  <c r="C166" i="330"/>
  <c r="AB165" i="330"/>
  <c r="C165" i="330"/>
  <c r="AB164" i="330"/>
  <c r="C164" i="330"/>
  <c r="AB163" i="330"/>
  <c r="C163" i="330"/>
  <c r="AB162" i="330"/>
  <c r="C162" i="330"/>
  <c r="Y159" i="330"/>
  <c r="AA159" i="330"/>
  <c r="F157" i="330"/>
  <c r="AA143" i="330"/>
  <c r="Z145" i="330"/>
  <c r="AA145" i="330"/>
  <c r="Z146" i="330"/>
  <c r="AA146" i="330"/>
  <c r="Z147" i="330"/>
  <c r="AA147" i="330"/>
  <c r="Z148" i="330"/>
  <c r="AA148" i="330"/>
  <c r="Z149" i="330"/>
  <c r="AA149" i="330"/>
  <c r="Z150" i="330"/>
  <c r="AA150" i="330"/>
  <c r="Z151" i="330"/>
  <c r="AA151" i="330"/>
  <c r="Z152" i="330"/>
  <c r="AA152" i="330"/>
  <c r="Z153" i="330"/>
  <c r="AA153" i="330"/>
  <c r="Z154" i="330"/>
  <c r="AA154" i="330"/>
  <c r="AA155" i="330"/>
  <c r="AB152" i="330"/>
  <c r="C152" i="330"/>
  <c r="AB151" i="330"/>
  <c r="C151" i="330"/>
  <c r="AB150" i="330"/>
  <c r="C150" i="330"/>
  <c r="AB149" i="330"/>
  <c r="C149" i="330"/>
  <c r="AB148" i="330"/>
  <c r="C148" i="330"/>
  <c r="AB147" i="330"/>
  <c r="C147" i="330"/>
  <c r="AB146" i="330"/>
  <c r="C146" i="330"/>
  <c r="AB145" i="330"/>
  <c r="C145" i="330"/>
  <c r="Y142" i="330"/>
  <c r="AA142" i="330"/>
  <c r="F140" i="330"/>
  <c r="AA126" i="330"/>
  <c r="Z128" i="330"/>
  <c r="AA128" i="330"/>
  <c r="Z129" i="330"/>
  <c r="AA129" i="330"/>
  <c r="Z130" i="330"/>
  <c r="AA130" i="330"/>
  <c r="Z131" i="330"/>
  <c r="AA131" i="330"/>
  <c r="Z132" i="330"/>
  <c r="AA132" i="330"/>
  <c r="Z133" i="330"/>
  <c r="AA133" i="330"/>
  <c r="Z134" i="330"/>
  <c r="AA134" i="330"/>
  <c r="Z135" i="330"/>
  <c r="AA135" i="330"/>
  <c r="Z136" i="330"/>
  <c r="AA136" i="330"/>
  <c r="Z137" i="330"/>
  <c r="AA137" i="330"/>
  <c r="AA138" i="330"/>
  <c r="AB135" i="330"/>
  <c r="C135" i="330"/>
  <c r="AB134" i="330"/>
  <c r="C134" i="330"/>
  <c r="AB133" i="330"/>
  <c r="C133" i="330"/>
  <c r="AB132" i="330"/>
  <c r="C132" i="330"/>
  <c r="AB131" i="330"/>
  <c r="C131" i="330"/>
  <c r="AB130" i="330"/>
  <c r="C130" i="330"/>
  <c r="AB129" i="330"/>
  <c r="C129" i="330"/>
  <c r="AB128" i="330"/>
  <c r="C128" i="330"/>
  <c r="Y125" i="330"/>
  <c r="AA125" i="330"/>
  <c r="F123" i="330"/>
  <c r="AA109" i="330"/>
  <c r="Z111" i="330"/>
  <c r="AA111" i="330"/>
  <c r="Z112" i="330"/>
  <c r="AA112" i="330"/>
  <c r="Z113" i="330"/>
  <c r="AA113" i="330"/>
  <c r="Z114" i="330"/>
  <c r="AA114" i="330"/>
  <c r="Z115" i="330"/>
  <c r="AA115" i="330"/>
  <c r="Z116" i="330"/>
  <c r="AA116" i="330"/>
  <c r="Z117" i="330"/>
  <c r="AA117" i="330"/>
  <c r="Z118" i="330"/>
  <c r="AA118" i="330"/>
  <c r="Z119" i="330"/>
  <c r="AA119" i="330"/>
  <c r="Z120" i="330"/>
  <c r="AA120" i="330"/>
  <c r="AA121" i="330"/>
  <c r="AB118" i="330"/>
  <c r="C118" i="330"/>
  <c r="AB117" i="330"/>
  <c r="C117" i="330"/>
  <c r="AB116" i="330"/>
  <c r="C116" i="330"/>
  <c r="AB115" i="330"/>
  <c r="C115" i="330"/>
  <c r="AB114" i="330"/>
  <c r="C114" i="330"/>
  <c r="AB113" i="330"/>
  <c r="C113" i="330"/>
  <c r="AB112" i="330"/>
  <c r="C112" i="330"/>
  <c r="AB111" i="330"/>
  <c r="C111" i="330"/>
  <c r="Y108" i="330"/>
  <c r="AA108" i="330"/>
  <c r="F106" i="330"/>
  <c r="AA92" i="330"/>
  <c r="Z94" i="330"/>
  <c r="AA94" i="330"/>
  <c r="Z95" i="330"/>
  <c r="AA95" i="330"/>
  <c r="Z96" i="330"/>
  <c r="AA96" i="330"/>
  <c r="Z97" i="330"/>
  <c r="AA97" i="330"/>
  <c r="Z98" i="330"/>
  <c r="AA98" i="330"/>
  <c r="Z99" i="330"/>
  <c r="AA99" i="330"/>
  <c r="Z100" i="330"/>
  <c r="AA100" i="330"/>
  <c r="Z101" i="330"/>
  <c r="AA101" i="330"/>
  <c r="Z102" i="330"/>
  <c r="AA102" i="330"/>
  <c r="Z103" i="330"/>
  <c r="AA103" i="330"/>
  <c r="AA104" i="330"/>
  <c r="AB101" i="330"/>
  <c r="C101" i="330"/>
  <c r="AB100" i="330"/>
  <c r="C100" i="330"/>
  <c r="AB99" i="330"/>
  <c r="C99" i="330"/>
  <c r="AB98" i="330"/>
  <c r="C98" i="330"/>
  <c r="AB97" i="330"/>
  <c r="C97" i="330"/>
  <c r="AB96" i="330"/>
  <c r="C96" i="330"/>
  <c r="AB95" i="330"/>
  <c r="C95" i="330"/>
  <c r="AB94" i="330"/>
  <c r="C94" i="330"/>
  <c r="Y91" i="330"/>
  <c r="AA91" i="330"/>
  <c r="F89" i="330"/>
  <c r="AA75" i="330"/>
  <c r="Z77" i="330"/>
  <c r="AA77" i="330"/>
  <c r="Z78" i="330"/>
  <c r="AA78" i="330"/>
  <c r="Z79" i="330"/>
  <c r="AA79" i="330"/>
  <c r="Z80" i="330"/>
  <c r="AA80" i="330"/>
  <c r="Z81" i="330"/>
  <c r="AA81" i="330"/>
  <c r="Z82" i="330"/>
  <c r="AA82" i="330"/>
  <c r="Z83" i="330"/>
  <c r="AA83" i="330"/>
  <c r="Z84" i="330"/>
  <c r="AA84" i="330"/>
  <c r="Z85" i="330"/>
  <c r="AA85" i="330"/>
  <c r="Z86" i="330"/>
  <c r="AA86" i="330"/>
  <c r="AA87" i="330"/>
  <c r="AB84" i="330"/>
  <c r="C84" i="330"/>
  <c r="AB83" i="330"/>
  <c r="C83" i="330"/>
  <c r="AB82" i="330"/>
  <c r="C82" i="330"/>
  <c r="AB81" i="330"/>
  <c r="C81" i="330"/>
  <c r="AB80" i="330"/>
  <c r="C80" i="330"/>
  <c r="AB79" i="330"/>
  <c r="C79" i="330"/>
  <c r="AB78" i="330"/>
  <c r="C78" i="330"/>
  <c r="AB77" i="330"/>
  <c r="C77" i="330"/>
  <c r="Y74" i="330"/>
  <c r="AA74" i="330"/>
  <c r="F72" i="330"/>
  <c r="E72" i="330"/>
  <c r="AA58" i="330"/>
  <c r="Z60" i="330"/>
  <c r="AA60" i="330"/>
  <c r="Z61" i="330"/>
  <c r="AA61" i="330"/>
  <c r="Z62" i="330"/>
  <c r="AA62" i="330"/>
  <c r="Z63" i="330"/>
  <c r="AA63" i="330"/>
  <c r="Z64" i="330"/>
  <c r="AA64" i="330"/>
  <c r="Z65" i="330"/>
  <c r="AA65" i="330"/>
  <c r="Z66" i="330"/>
  <c r="AA66" i="330"/>
  <c r="Z67" i="330"/>
  <c r="AA67" i="330"/>
  <c r="Z68" i="330"/>
  <c r="AA68" i="330"/>
  <c r="Z69" i="330"/>
  <c r="AA69" i="330"/>
  <c r="AA70" i="330"/>
  <c r="AB67" i="330"/>
  <c r="C67" i="330"/>
  <c r="AB66" i="330"/>
  <c r="C66" i="330"/>
  <c r="AB65" i="330"/>
  <c r="C65" i="330"/>
  <c r="AB64" i="330"/>
  <c r="C64" i="330"/>
  <c r="AB63" i="330"/>
  <c r="C63" i="330"/>
  <c r="AB62" i="330"/>
  <c r="C62" i="330"/>
  <c r="AB61" i="330"/>
  <c r="C61" i="330"/>
  <c r="AB60" i="330"/>
  <c r="C60" i="330"/>
  <c r="Y57" i="330"/>
  <c r="AA57" i="330"/>
  <c r="F55" i="330"/>
  <c r="AA41" i="330"/>
  <c r="Z43" i="330"/>
  <c r="AA43" i="330"/>
  <c r="Z44" i="330"/>
  <c r="AA44" i="330"/>
  <c r="Z45" i="330"/>
  <c r="AA45" i="330"/>
  <c r="Z46" i="330"/>
  <c r="AA46" i="330"/>
  <c r="Z47" i="330"/>
  <c r="AA47" i="330"/>
  <c r="Z48" i="330"/>
  <c r="AA48" i="330"/>
  <c r="Z49" i="330"/>
  <c r="AA49" i="330"/>
  <c r="Z50" i="330"/>
  <c r="AA50" i="330"/>
  <c r="Z51" i="330"/>
  <c r="AA51" i="330"/>
  <c r="Z52" i="330"/>
  <c r="AA52" i="330"/>
  <c r="AA53" i="330"/>
  <c r="AB50" i="330"/>
  <c r="C50" i="330"/>
  <c r="AB49" i="330"/>
  <c r="C49" i="330"/>
  <c r="AB48" i="330"/>
  <c r="C48" i="330"/>
  <c r="AB47" i="330"/>
  <c r="C47" i="330"/>
  <c r="AB46" i="330"/>
  <c r="C46" i="330"/>
  <c r="AB45" i="330"/>
  <c r="C45" i="330"/>
  <c r="AB44" i="330"/>
  <c r="C44" i="330"/>
  <c r="AB43" i="330"/>
  <c r="C43" i="330"/>
  <c r="Y40" i="330"/>
  <c r="AA40" i="330"/>
  <c r="F38" i="330"/>
  <c r="E38" i="330"/>
  <c r="AA24" i="330"/>
  <c r="Z26" i="330"/>
  <c r="AA26" i="330"/>
  <c r="Z27" i="330"/>
  <c r="AA27" i="330"/>
  <c r="Z28" i="330"/>
  <c r="AA28" i="330"/>
  <c r="Z29" i="330"/>
  <c r="AA29" i="330"/>
  <c r="Z30" i="330"/>
  <c r="AA30" i="330"/>
  <c r="Z31" i="330"/>
  <c r="AA31" i="330"/>
  <c r="Z32" i="330"/>
  <c r="AA32" i="330"/>
  <c r="Z33" i="330"/>
  <c r="AA33" i="330"/>
  <c r="Z34" i="330"/>
  <c r="AA34" i="330"/>
  <c r="Z35" i="330"/>
  <c r="AA35" i="330"/>
  <c r="AA36" i="330"/>
  <c r="AB33" i="330"/>
  <c r="C33" i="330"/>
  <c r="AB32" i="330"/>
  <c r="C32" i="330"/>
  <c r="AB31" i="330"/>
  <c r="C31" i="330"/>
  <c r="AB30" i="330"/>
  <c r="C30" i="330"/>
  <c r="AB29" i="330"/>
  <c r="C29" i="330"/>
  <c r="AB28" i="330"/>
  <c r="C28" i="330"/>
  <c r="AB27" i="330"/>
  <c r="C27" i="330"/>
  <c r="AB26" i="330"/>
  <c r="C26" i="330"/>
  <c r="Y23" i="330"/>
  <c r="AA23" i="330"/>
  <c r="F21" i="330"/>
  <c r="AA7" i="330"/>
  <c r="Z9" i="330"/>
  <c r="AA9" i="330"/>
  <c r="Z10" i="330"/>
  <c r="AA10" i="330"/>
  <c r="Z11" i="330"/>
  <c r="AA11" i="330"/>
  <c r="Z12" i="330"/>
  <c r="AA12" i="330"/>
  <c r="Z13" i="330"/>
  <c r="AA13" i="330"/>
  <c r="Z14" i="330"/>
  <c r="AA14" i="330"/>
  <c r="Z15" i="330"/>
  <c r="AA15" i="330"/>
  <c r="Z16" i="330"/>
  <c r="AA16" i="330"/>
  <c r="Z17" i="330"/>
  <c r="AA17" i="330"/>
  <c r="Z18" i="330"/>
  <c r="AA18" i="330"/>
  <c r="AA19" i="330"/>
  <c r="AB16" i="330"/>
  <c r="C16" i="330"/>
  <c r="AB15" i="330"/>
  <c r="C15" i="330"/>
  <c r="AB14" i="330"/>
  <c r="C14" i="330"/>
  <c r="AB13" i="330"/>
  <c r="C13" i="330"/>
  <c r="AB12" i="330"/>
  <c r="C12" i="330"/>
  <c r="AB11" i="330"/>
  <c r="C11" i="330"/>
  <c r="AB10" i="330"/>
  <c r="C10" i="330"/>
  <c r="AB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4" i="243"/>
  <c r="I14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4" i="243"/>
  <c r="C14" i="243"/>
  <c r="D14" i="243"/>
  <c r="G14" i="243"/>
  <c r="H4" i="243"/>
  <c r="J4" i="243"/>
  <c r="J14" i="243"/>
  <c r="H14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CL52" i="11"/>
  <c r="DV27" i="11"/>
  <c r="EH309" i="11"/>
  <c r="FF168" i="11"/>
  <c r="G4" i="5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GP109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<sst xmlns="http://schemas.openxmlformats.org/spreadsheetml/2006/main" count="9434" uniqueCount="843">
  <si>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</si>
  <si>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</si>
  <si>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</si>
  <si>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</si>
  <si>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</si>
  <si>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</si>
  <si>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</si>
  <si>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</si>
  <si>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</si>
  <si>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</si>
  <si>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</si>
  <si>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</si>
  <si>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</si>
  <si>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</si>
  <si>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</si>
  <si>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</si>
  <si>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</si>
  <si>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</si>
  <si>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</si>
  <si>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</si>
  <si>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</si>
  <si>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</si>
  <si>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</si>
  <si>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</si>
  <si>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</si>
  <si>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</si>
  <si>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</si>
  <si>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</si>
  <si>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</si>
  <si>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</si>
  <si>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</si>
  <si>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</si>
  <si>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</si>
  <si>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</si>
  <si>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</si>
  <si>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</si>
  <si>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</si>
  <si>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</si>
  <si>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</si>
  <si>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</si>
  <si>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</si>
  <si>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</si>
  <si>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</si>
  <si>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</si>
  <si>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</si>
  <si>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</si>
  <si>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</si>
  <si>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</si>
  <si>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</si>
  <si>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</si>
  <si>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</si>
  <si>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</si>
  <si>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</si>
  <si>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</si>
  <si>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</si>
  <si>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</si>
  <si>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</si>
  <si>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</si>
  <si>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</si>
  <si>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</si>
  <si>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</si>
  <si>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</si>
  <si>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</si>
  <si>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</si>
  <si>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</si>
  <si>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</si>
  <si>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</si>
  <si>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</si>
  <si>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</si>
  <si>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</si>
  <si>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</si>
  <si>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</si>
  <si>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</si>
  <si>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</si>
  <si>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</si>
  <si>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</si>
  <si>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</si>
  <si>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</si>
  <si>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</si>
  <si>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</si>
  <si>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</si>
  <si>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</si>
  <si>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</si>
  <si>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</si>
  <si>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</si>
  <si>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</si>
  <si>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</si>
  <si>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</si>
  <si>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</si>
  <si>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</si>
  <si>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</si>
  <si>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</si>
  <si>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</si>
  <si>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</si>
  <si>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</si>
  <si>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</si>
  <si>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</si>
  <si>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</si>
  <si>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</si>
  <si>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</si>
  <si>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</si>
  <si>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</si>
  <si>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</si>
  <si>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</si>
  <si>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</si>
  <si>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</si>
  <si>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</si>
  <si>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</si>
  <si>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</si>
  <si>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</si>
  <si>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</si>
  <si>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</si>
  <si>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</si>
  <si>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</si>
  <si>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</si>
  <si>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</si>
  <si>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</si>
  <si>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</si>
  <si>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</si>
  <si>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</si>
  <si>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</si>
  <si>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</si>
  <si>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</si>
  <si>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</si>
  <si>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</si>
  <si>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</si>
  <si>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</si>
  <si>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</si>
  <si>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</si>
  <si>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</si>
  <si>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</si>
  <si>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</si>
  <si>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</si>
  <si>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</si>
  <si>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</si>
  <si>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</si>
  <si>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</si>
  <si>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</si>
  <si>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</si>
  <si>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</si>
  <si>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</si>
  <si>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</si>
  <si>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</si>
  <si>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</si>
  <si>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</si>
  <si>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</si>
  <si>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</si>
  <si>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</si>
  <si>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</si>
  <si>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</si>
  <si>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</si>
  <si>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</si>
  <si>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</si>
  <si>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</si>
  <si>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</si>
  <si>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</si>
  <si>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</si>
  <si>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</si>
  <si>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</si>
  <si>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</si>
  <si>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</si>
  <si>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</si>
  <si>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</si>
  <si>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</si>
  <si>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</si>
  <si>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</si>
  <si>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</si>
  <si>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</si>
  <si>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</si>
  <si>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</si>
  <si>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</si>
  <si>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</si>
  <si>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</si>
  <si>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</si>
  <si>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</si>
  <si>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</si>
  <si>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</si>
  <si>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</si>
  <si>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</si>
  <si>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</si>
  <si>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</si>
  <si>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</si>
  <si>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</si>
  <si>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</si>
  <si>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</si>
  <si>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</si>
  <si>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</si>
  <si>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</si>
  <si>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</si>
  <si>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</si>
  <si>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</si>
  <si>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</si>
  <si>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</si>
  <si>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</si>
  <si>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</si>
  <si>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</si>
  <si>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</si>
  <si>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</si>
  <si>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</si>
  <si>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</si>
  <si>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</si>
  <si>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</si>
  <si>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</si>
  <si>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</si>
  <si>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</si>
  <si>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</si>
  <si>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</si>
  <si>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</si>
  <si>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</si>
  <si>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</si>
  <si>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</si>
  <si>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</si>
  <si>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</si>
  <si>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</si>
  <si>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</si>
  <si>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</si>
  <si>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</si>
  <si>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</si>
  <si>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</si>
  <si>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</si>
  <si>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</si>
  <si>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</si>
  <si>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</si>
  <si>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</si>
  <si>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</si>
  <si>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</si>
  <si>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</si>
  <si>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</si>
  <si>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</si>
  <si>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</si>
  <si>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</si>
  <si>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</si>
  <si>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</si>
  <si>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</si>
  <si>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</si>
  <si>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</si>
  <si>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</si>
  <si>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</si>
  <si>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</si>
  <si>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</si>
  <si>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</si>
  <si>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</si>
  <si>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</si>
  <si>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</si>
  <si>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</si>
  <si>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</si>
  <si>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</si>
  <si>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</si>
  <si>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</si>
  <si>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</si>
  <si>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</si>
  <si>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</si>
  <si>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</si>
  <si>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</si>
  <si>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</si>
  <si>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</si>
  <si>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</si>
  <si>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</si>
  <si>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</si>
  <si>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</si>
  <si>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</si>
  <si>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</si>
  <si>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</si>
  <si>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</si>
  <si>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</si>
  <si>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</si>
  <si>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</si>
  <si>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</si>
  <si>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</si>
  <si>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</si>
  <si>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</si>
  <si>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</si>
  <si>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</si>
  <si>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</si>
  <si>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</si>
  <si>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</si>
  <si>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</si>
  <si>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</si>
  <si>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</si>
  <si>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</si>
  <si>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</si>
  <si>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</si>
  <si>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</si>
  <si>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</si>
  <si>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</si>
  <si>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</si>
  <si>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</si>
  <si>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</si>
  <si>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</si>
  <si>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</si>
  <si>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</si>
  <si>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</si>
  <si>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</si>
  <si>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</si>
  <si>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</si>
  <si>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</si>
  <si>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</si>
  <si>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</si>
  <si>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</si>
  <si>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</si>
  <si>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</si>
  <si>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</si>
  <si>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</si>
  <si>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</si>
  <si>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</si>
  <si>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</si>
  <si>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</si>
  <si>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</si>
  <si>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</si>
  <si>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</si>
  <si>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</si>
  <si>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</si>
  <si>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</si>
  <si>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</si>
  <si>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</si>
  <si>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</si>
  <si>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</si>
  <si>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</si>
  <si>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</si>
  <si>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</si>
  <si>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</si>
  <si>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</si>
  <si>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</si>
  <si>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</si>
  <si>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</si>
  <si>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</si>
  <si>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</si>
  <si>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</si>
  <si>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</si>
  <si>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</si>
  <si>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</si>
  <si>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</si>
  <si>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</si>
  <si>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</si>
  <si>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</si>
  <si>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</si>
  <si>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</si>
  <si>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</si>
  <si>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</si>
  <si>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</si>
  <si>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</si>
  <si>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</si>
  <si>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</si>
  <si>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</si>
  <si>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</si>
  <si>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</si>
  <si>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</si>
  <si>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</si>
  <si>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</si>
  <si>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</si>
  <si>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</si>
  <si>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</si>
  <si>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</si>
  <si>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</si>
  <si>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</si>
  <si>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</si>
  <si>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</si>
  <si>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</si>
  <si>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</si>
  <si>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</si>
  <si>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</si>
  <si>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</si>
  <si>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</si>
  <si>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</si>
  <si>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</si>
  <si>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</si>
  <si>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</si>
  <si>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</si>
  <si>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</si>
  <si>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</si>
  <si>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</si>
  <si>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</si>
  <si>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</si>
  <si>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</si>
  <si>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</si>
  <si>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</si>
  <si>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</si>
  <si>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</si>
  <si>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</si>
  <si>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</si>
  <si>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</si>
  <si>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</si>
  <si>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</si>
  <si>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</si>
  <si>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</si>
  <si>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</si>
  <si>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</si>
  <si>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</si>
  <si>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</si>
  <si>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</si>
  <si>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</si>
  <si>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</si>
  <si>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</si>
  <si>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</si>
  <si>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</si>
  <si>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</si>
  <si>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</si>
  <si>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</si>
  <si>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</si>
  <si>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</si>
  <si>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</si>
  <si>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</si>
  <si>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</si>
  <si>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</si>
  <si>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</si>
  <si>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</si>
  <si>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</si>
  <si>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</si>
  <si>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</si>
  <si>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</si>
  <si>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</si>
  <si>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</si>
  <si>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</si>
  <si>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</si>
  <si>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</si>
  <si>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</si>
  <si>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</si>
  <si>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</si>
  <si>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</si>
  <si>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</si>
  <si>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</si>
  <si>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</si>
  <si>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</si>
  <si>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</si>
  <si>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</si>
  <si>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</si>
  <si>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</si>
  <si>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</si>
  <si>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</si>
  <si>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</si>
  <si>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</si>
  <si>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</si>
  <si>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</si>
  <si>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</si>
  <si>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</si>
  <si>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</si>
  <si>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</si>
  <si>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</si>
  <si>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</si>
  <si>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</si>
  <si>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</si>
  <si>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</si>
  <si>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</si>
  <si>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</si>
  <si>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</si>
  <si>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</si>
  <si>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</si>
  <si>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</si>
  <si>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</si>
  <si>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</si>
  <si>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</si>
  <si>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</si>
  <si>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</si>
  <si>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</si>
  <si>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</si>
  <si>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</si>
  <si>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</si>
  <si>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</si>
  <si>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</si>
  <si>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</si>
  <si>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</si>
  <si>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</si>
  <si>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</si>
  <si>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</si>
  <si>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</si>
  <si>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</si>
  <si>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</si>
  <si>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</si>
  <si>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</si>
  <si>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</si>
  <si>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</si>
  <si>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</si>
  <si>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</si>
  <si>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</si>
  <si>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</si>
  <si>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</si>
  <si>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</si>
  <si>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</si>
  <si>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</si>
  <si>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</si>
  <si>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</si>
  <si>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</si>
  <si>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</si>
  <si>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</si>
  <si>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</si>
  <si>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</si>
  <si>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</si>
  <si>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</si>
  <si>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</si>
  <si>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</si>
  <si>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</si>
  <si>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</si>
  <si>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</si>
  <si>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</si>
  <si>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</si>
  <si>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</si>
  <si>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</si>
  <si>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</si>
  <si>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</si>
  <si>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</si>
  <si>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</si>
  <si>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</si>
  <si>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</si>
  <si>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</si>
  <si>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</si>
  <si>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</si>
  <si>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</si>
  <si>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</si>
  <si>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</si>
  <si>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</si>
  <si>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</si>
  <si>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</si>
  <si>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</si>
  <si>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</si>
  <si>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</si>
  <si>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</si>
  <si>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</si>
  <si>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</si>
  <si>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</si>
  <si>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</si>
  <si>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</si>
  <si>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</si>
  <si>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</si>
  <si>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</si>
  <si>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</si>
  <si>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</si>
  <si>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</si>
  <si>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</si>
  <si>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</si>
  <si>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</si>
  <si>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</si>
  <si>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</si>
  <si>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</si>
  <si>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</si>
  <si>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</si>
  <si>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</si>
  <si>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</si>
  <si>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</si>
  <si>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</si>
  <si>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</si>
  <si>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</si>
  <si>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</si>
  <si>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</si>
  <si>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</si>
  <si>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</si>
  <si>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</si>
  <si>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</si>
  <si>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</si>
  <si>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</si>
  <si>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</si>
  <si>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(WPBL)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</si>
  <si>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</si>
  <si>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</si>
  <si>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</si>
  <si>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</si>
  <si>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</si>
  <si>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</si>
  <si>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</si>
  <si>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</si>
  <si>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</si>
  <si>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</si>
  <si>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</si>
  <si>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</si>
  <si>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</si>
  <si>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</si>
  <si>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</si>
  <si>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</si>
  <si>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</si>
  <si>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</si>
  <si>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</si>
  <si>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</si>
  <si>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</si>
  <si>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</si>
  <si>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</si>
  <si>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</si>
  <si>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</si>
  <si>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</si>
  <si>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</si>
  <si>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</si>
  <si>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</si>
  <si>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</si>
  <si>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</si>
  <si>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</si>
  <si>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</si>
  <si>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</si>
  <si>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</si>
  <si>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</si>
  <si>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</si>
  <si>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</si>
  <si>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</si>
  <si>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</si>
  <si>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</si>
  <si>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</si>
  <si>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</si>
  <si>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</si>
  <si>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</si>
  <si>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</si>
  <si>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</si>
  <si>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</si>
  <si>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</si>
  <si>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</si>
  <si>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</si>
  <si>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</si>
  <si>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</si>
  <si>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</si>
  <si>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</si>
  <si>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</si>
  <si>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</si>
  <si>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</si>
  <si>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</si>
  <si>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</si>
  <si>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</si>
  <si>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</si>
  <si>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</si>
  <si>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</si>
  <si>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</si>
  <si>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</si>
  <si>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</si>
  <si>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</si>
  <si>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</si>
  <si>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</si>
  <si>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</si>
  <si>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</si>
  <si>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</si>
  <si>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</si>
  <si>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</si>
  <si>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</si>
  <si>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</si>
  <si>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</si>
  <si>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</si>
  <si>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</si>
  <si>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</si>
  <si>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</si>
  <si>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</si>
  <si>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</si>
  <si>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</si>
  <si>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</si>
  <si>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</si>
  <si>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</si>
  <si>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</si>
  <si>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</si>
  <si>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</si>
  <si>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</si>
  <si>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</si>
  <si>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</si>
  <si>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</si>
  <si>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</si>
  <si>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</si>
  <si>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</si>
  <si>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</si>
  <si>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</si>
  <si>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</si>
  <si>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</si>
  <si>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</si>
  <si>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</si>
  <si>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</si>
  <si>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</si>
  <si>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</si>
  <si>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</si>
  <si>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</si>
  <si>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</si>
  <si>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</si>
  <si>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</si>
  <si>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</si>
  <si>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</si>
  <si>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</si>
  <si>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</si>
  <si>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</si>
  <si>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</si>
  <si>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</si>
  <si>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</si>
  <si>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</si>
  <si>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</si>
  <si>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</si>
  <si>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</si>
  <si>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</si>
  <si>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</si>
  <si>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</si>
  <si>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</si>
  <si>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</si>
  <si>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</si>
  <si>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</si>
  <si>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</si>
  <si>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</si>
  <si>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</si>
  <si>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</si>
  <si>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</si>
  <si>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</si>
  <si>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</si>
  <si>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</si>
  <si>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</si>
  <si>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</si>
  <si>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</si>
  <si>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</si>
  <si>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</si>
  <si>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</si>
  <si>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</si>
  <si>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</si>
  <si>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</si>
  <si>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</si>
  <si>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</si>
  <si>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</si>
  <si>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</si>
  <si>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</si>
  <si>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</si>
  <si>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</si>
  <si>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</si>
  <si>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</si>
  <si>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</si>
  <si>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</si>
  <si>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</si>
  <si>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</si>
  <si>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</si>
  <si>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</si>
  <si>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</si>
  <si>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</si>
  <si>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</si>
  <si>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</si>
  <si>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</si>
  <si>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</si>
  <si>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</si>
  <si>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</si>
  <si>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</si>
  <si>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</si>
  <si>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</si>
  <si>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</si>
  <si>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</si>
  <si>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</si>
  <si>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</si>
  <si>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</si>
  <si>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</si>
  <si>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</si>
  <si>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</si>
  <si>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</si>
  <si>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</si>
  <si>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</si>
  <si>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</si>
  <si>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</si>
  <si>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</si>
  <si>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</si>
  <si>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</si>
  <si>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</si>
  <si>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</si>
  <si>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</si>
  <si>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</si>
  <si>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</si>
  <si>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</si>
  <si>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</si>
  <si>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</si>
  <si>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</si>
  <si>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</si>
  <si>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</si>
  <si>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</si>
  <si>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</si>
  <si>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</si>
  <si>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</si>
  <si>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</si>
  <si>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</si>
  <si>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</si>
  <si>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</si>
  <si>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</si>
  <si>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</si>
  <si>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</si>
  <si>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</si>
  <si>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</si>
  <si>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</si>
  <si>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</si>
  <si>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</si>
  <si>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</si>
  <si>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</si>
  <si>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</si>
  <si>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</si>
  <si>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</si>
  <si>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</si>
  <si>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</si>
  <si>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</si>
  <si>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</si>
  <si>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</si>
  <si>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</si>
  <si>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</si>
  <si>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</si>
  <si>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</si>
  <si>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</si>
  <si>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</si>
  <si>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</si>
  <si>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</si>
  <si>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</si>
  <si>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</si>
  <si>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</si>
  <si>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</si>
  <si>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</si>
  <si>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</si>
  <si>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</si>
  <si>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</si>
  <si>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</si>
  <si>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</si>
  <si>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</si>
  <si>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</si>
  <si>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</si>
  <si>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</si>
  <si>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</si>
  <si>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</si>
  <si>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</si>
  <si>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</si>
  <si>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</si>
  <si>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</si>
  <si>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</si>
  <si>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</si>
  <si>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</si>
  <si>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</si>
  <si>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</si>
  <si>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</si>
  <si>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</si>
  <si>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</si>
  <si>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</si>
  <si>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</si>
  <si>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</si>
  <si>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</si>
  <si>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</si>
  <si>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</si>
  <si>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</si>
  <si>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</si>
  <si>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</si>
  <si>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</si>
  <si>
    <t>Paul Neate</t>
  </si>
  <si>
    <t>David Reid</t>
  </si>
  <si>
    <t>No Player</t>
  </si>
  <si>
    <t>Neville Wright</t>
  </si>
  <si>
    <t>James O Malley</t>
  </si>
  <si>
    <t>Tony Major</t>
  </si>
  <si>
    <t>Terry Dersley</t>
  </si>
  <si>
    <t>Tom Philbey</t>
  </si>
  <si>
    <t>Lee Jeffreys</t>
  </si>
  <si>
    <t>Luke Constable</t>
  </si>
  <si>
    <t>No Player StP</t>
  </si>
  <si>
    <t>luke constable</t>
  </si>
  <si>
    <t>lee campbell</t>
  </si>
  <si>
    <t>Alan Crook</t>
  </si>
  <si>
    <t>Dave Mcintosh</t>
  </si>
  <si>
    <t>18 x Match fee</t>
  </si>
  <si>
    <t>Arnies Army</t>
  </si>
  <si>
    <t>Ben Sutton</t>
  </si>
  <si>
    <t>Daniel O'Keeffe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</si>
</sst>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85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133350</xdr:colOff>
      <xdr:row>24</xdr:row>
      <xdr:rowOff>142874</xdr:rowOff>
    </xdr:from>
    <xdr:to>
      <xdr:col>8</xdr:col>
      <xdr:colOff>85725</xdr:colOff>
      <xdr:row>34</xdr:row>
      <xdr:rowOff>95249</xdr:rowOff>
    </xdr:to>
    <xdr:sp macro="" textlink="">
      <xdr:nvSpPr>
        <xdr:cNvPr id="7" name="Rectangle 6"/>
        <xdr:cNvSpPr/>
      </xdr:nvSpPr>
      <xdr:spPr>
        <a:xfrm>
          <a:off x="133350" y="485774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228600</xdr:colOff>
      <xdr:row>24</xdr:row>
      <xdr:rowOff>190499</xdr:rowOff>
    </xdr:from>
    <xdr:to>
      <xdr:col>16</xdr:col>
      <xdr:colOff>19050</xdr:colOff>
      <xdr:row>34</xdr:row>
      <xdr:rowOff>142874</xdr:rowOff>
    </xdr:to>
    <xdr:sp macro="" textlink="">
      <xdr:nvSpPr>
        <xdr:cNvPr id="8" name="Rectangle 7"/>
        <xdr:cNvSpPr/>
      </xdr:nvSpPr>
      <xdr:spPr>
        <a:xfrm>
          <a:off x="4200525" y="4905374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749</v>
      </c>
      <c r="F6" s="260" t="s">
        <v>750</v>
      </c>
      <c r="G6" s="260" t="s">
        <v>751</v>
      </c>
      <c r="H6" s="260" t="s">
        <v>752</v>
      </c>
      <c r="I6" s="260" t="s">
        <v>753</v>
      </c>
      <c r="J6" s="260" t="s">
        <v>754</v>
      </c>
      <c r="K6" s="260" t="s">
        <v>755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581</v>
      </c>
      <c r="F8" s="263" t="s">
        <v>63</v>
      </c>
      <c r="G8" s="263" t="s">
        <v>756</v>
      </c>
      <c r="H8" s="263" t="s">
        <v>757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758</v>
      </c>
      <c r="O8" s="263" t="s">
        <v>759</v>
      </c>
      <c r="P8" s="263" t="s">
        <v>760</v>
      </c>
      <c r="Q8" s="263" t="s">
        <v>761</v>
      </c>
      <c r="R8" s="263" t="s">
        <v>762</v>
      </c>
      <c r="S8" s="263" t="s">
        <v>763</v>
      </c>
      <c r="T8" s="263" t="s">
        <v>764</v>
      </c>
      <c r="U8" s="263" t="s">
        <v>765</v>
      </c>
      <c r="V8" s="263" t="s">
        <v>766</v>
      </c>
      <c r="W8" s="263" t="s">
        <v>767</v>
      </c>
      <c r="X8" s="265" t="s">
        <v>768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781</v>
      </c>
      <c r="G9" s="263" t="s">
        <v>770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778</v>
      </c>
      <c r="G10" s="263" t="s">
        <v>770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661</v>
      </c>
      <c r="G11" s="263" t="s">
        <v>770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610</v>
      </c>
      <c r="G12" s="263" t="s">
        <v>769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777</v>
      </c>
      <c r="G13" s="263" t="s">
        <v>770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660</v>
      </c>
      <c r="G14" s="263" t="s">
        <v>769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608</v>
      </c>
      <c r="G15" s="263" t="s">
        <v>770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684</v>
      </c>
      <c r="G16" s="263" t="s">
        <v>770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749</v>
      </c>
      <c r="F23" s="402" t="s">
        <v>750</v>
      </c>
      <c r="G23" s="402" t="s">
        <v>751</v>
      </c>
      <c r="H23" s="402" t="s">
        <v>752</v>
      </c>
      <c r="I23" s="402" t="s">
        <v>753</v>
      </c>
      <c r="J23" s="402" t="s">
        <v>754</v>
      </c>
      <c r="K23" s="402" t="s">
        <v>755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581</v>
      </c>
      <c r="F25" s="405" t="s">
        <v>63</v>
      </c>
      <c r="G25" s="405" t="s">
        <v>756</v>
      </c>
      <c r="H25" s="405" t="s">
        <v>757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758</v>
      </c>
      <c r="O25" s="405" t="s">
        <v>759</v>
      </c>
      <c r="P25" s="405" t="s">
        <v>760</v>
      </c>
      <c r="Q25" s="405" t="s">
        <v>761</v>
      </c>
      <c r="R25" s="405" t="s">
        <v>762</v>
      </c>
      <c r="S25" s="405" t="s">
        <v>763</v>
      </c>
      <c r="T25" s="405" t="s">
        <v>764</v>
      </c>
      <c r="U25" s="405" t="s">
        <v>765</v>
      </c>
      <c r="V25" s="405" t="s">
        <v>766</v>
      </c>
      <c r="W25" s="405" t="s">
        <v>767</v>
      </c>
      <c r="X25" s="407" t="s">
        <v>768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729</v>
      </c>
      <c r="G26" s="405" t="s">
        <v>769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682</v>
      </c>
      <c r="G27" s="405" t="s">
        <v>769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790</v>
      </c>
      <c r="G28" s="405" t="s">
        <v>769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791</v>
      </c>
      <c r="G29" s="405" t="s">
        <v>770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621</v>
      </c>
      <c r="G30" s="405" t="s">
        <v>769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788</v>
      </c>
      <c r="G31" s="405" t="s">
        <v>770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710</v>
      </c>
      <c r="G32" s="405" t="s">
        <v>769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611</v>
      </c>
      <c r="G33" s="405" t="s">
        <v>770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707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708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749</v>
      </c>
      <c r="F40" s="417" t="s">
        <v>750</v>
      </c>
      <c r="G40" s="417" t="s">
        <v>751</v>
      </c>
      <c r="H40" s="417" t="s">
        <v>752</v>
      </c>
      <c r="I40" s="417" t="s">
        <v>753</v>
      </c>
      <c r="J40" s="417" t="s">
        <v>754</v>
      </c>
      <c r="K40" s="417" t="s">
        <v>755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581</v>
      </c>
      <c r="F42" s="420" t="s">
        <v>63</v>
      </c>
      <c r="G42" s="420" t="s">
        <v>756</v>
      </c>
      <c r="H42" s="420" t="s">
        <v>757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758</v>
      </c>
      <c r="O42" s="420" t="s">
        <v>759</v>
      </c>
      <c r="P42" s="420" t="s">
        <v>760</v>
      </c>
      <c r="Q42" s="420" t="s">
        <v>761</v>
      </c>
      <c r="R42" s="420" t="s">
        <v>762</v>
      </c>
      <c r="S42" s="420" t="s">
        <v>763</v>
      </c>
      <c r="T42" s="420" t="s">
        <v>764</v>
      </c>
      <c r="U42" s="420" t="s">
        <v>765</v>
      </c>
      <c r="V42" s="420" t="s">
        <v>766</v>
      </c>
      <c r="W42" s="420" t="s">
        <v>767</v>
      </c>
      <c r="X42" s="422" t="s">
        <v>768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585</v>
      </c>
      <c r="G43" s="420" t="s">
        <v>769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584</v>
      </c>
      <c r="G44" s="420" t="s">
        <v>769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583</v>
      </c>
      <c r="G45" s="420" t="s">
        <v>769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794</v>
      </c>
      <c r="G46" s="420" t="s">
        <v>770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792</v>
      </c>
      <c r="G47" s="420" t="s">
        <v>769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633</v>
      </c>
      <c r="G48" s="420" t="s">
        <v>770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793</v>
      </c>
      <c r="G49" s="420" t="s">
        <v>769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686</v>
      </c>
      <c r="G50" s="420" t="s">
        <v>769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749</v>
      </c>
      <c r="F57" s="432" t="s">
        <v>750</v>
      </c>
      <c r="G57" s="432" t="s">
        <v>751</v>
      </c>
      <c r="H57" s="432" t="s">
        <v>752</v>
      </c>
      <c r="I57" s="432" t="s">
        <v>753</v>
      </c>
      <c r="J57" s="432" t="s">
        <v>754</v>
      </c>
      <c r="K57" s="432" t="s">
        <v>755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581</v>
      </c>
      <c r="F59" s="435" t="s">
        <v>63</v>
      </c>
      <c r="G59" s="435" t="s">
        <v>756</v>
      </c>
      <c r="H59" s="435" t="s">
        <v>757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758</v>
      </c>
      <c r="O59" s="435" t="s">
        <v>759</v>
      </c>
      <c r="P59" s="435" t="s">
        <v>760</v>
      </c>
      <c r="Q59" s="435" t="s">
        <v>761</v>
      </c>
      <c r="R59" s="435" t="s">
        <v>762</v>
      </c>
      <c r="S59" s="435" t="s">
        <v>763</v>
      </c>
      <c r="T59" s="435" t="s">
        <v>764</v>
      </c>
      <c r="U59" s="435" t="s">
        <v>765</v>
      </c>
      <c r="V59" s="435" t="s">
        <v>766</v>
      </c>
      <c r="W59" s="435" t="s">
        <v>767</v>
      </c>
      <c r="X59" s="437" t="s">
        <v>768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801</v>
      </c>
      <c r="G60" s="435" t="s">
        <v>769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592</v>
      </c>
      <c r="G61" s="435" t="s">
        <v>769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668</v>
      </c>
      <c r="G62" s="435" t="s">
        <v>769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692</v>
      </c>
      <c r="G63" s="435" t="s">
        <v>769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799</v>
      </c>
      <c r="G64" s="435" t="s">
        <v>769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796</v>
      </c>
      <c r="G65" s="435" t="s">
        <v>769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798</v>
      </c>
      <c r="G66" s="435" t="s">
        <v>769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797</v>
      </c>
      <c r="G67" s="435" t="s">
        <v>770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749</v>
      </c>
      <c r="F74" s="448" t="s">
        <v>750</v>
      </c>
      <c r="G74" s="448" t="s">
        <v>751</v>
      </c>
      <c r="H74" s="448" t="s">
        <v>752</v>
      </c>
      <c r="I74" s="448" t="s">
        <v>753</v>
      </c>
      <c r="J74" s="448" t="s">
        <v>754</v>
      </c>
      <c r="K74" s="448" t="s">
        <v>755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581</v>
      </c>
      <c r="F76" s="451" t="s">
        <v>63</v>
      </c>
      <c r="G76" s="451" t="s">
        <v>756</v>
      </c>
      <c r="H76" s="451" t="s">
        <v>757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758</v>
      </c>
      <c r="O76" s="451" t="s">
        <v>759</v>
      </c>
      <c r="P76" s="451" t="s">
        <v>760</v>
      </c>
      <c r="Q76" s="451" t="s">
        <v>761</v>
      </c>
      <c r="R76" s="451" t="s">
        <v>762</v>
      </c>
      <c r="S76" s="451" t="s">
        <v>763</v>
      </c>
      <c r="T76" s="451" t="s">
        <v>764</v>
      </c>
      <c r="U76" s="451" t="s">
        <v>765</v>
      </c>
      <c r="V76" s="451" t="s">
        <v>766</v>
      </c>
      <c r="W76" s="451" t="s">
        <v>767</v>
      </c>
      <c r="X76" s="453" t="s">
        <v>768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672</v>
      </c>
      <c r="G77" s="451" t="s">
        <v>770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701</v>
      </c>
      <c r="G78" s="451" t="s">
        <v>770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674</v>
      </c>
      <c r="G79" s="451" t="s">
        <v>770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697</v>
      </c>
      <c r="G80" s="451" t="s">
        <v>769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802</v>
      </c>
      <c r="G81" s="451" t="s">
        <v>770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804</v>
      </c>
      <c r="G82" s="451" t="s">
        <v>769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711</v>
      </c>
      <c r="G83" s="451" t="s">
        <v>770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803</v>
      </c>
      <c r="G84" s="451" t="s">
        <v>769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749</v>
      </c>
      <c r="F91" s="275" t="s">
        <v>750</v>
      </c>
      <c r="G91" s="275" t="s">
        <v>751</v>
      </c>
      <c r="H91" s="275" t="s">
        <v>752</v>
      </c>
      <c r="I91" s="275" t="s">
        <v>753</v>
      </c>
      <c r="J91" s="275" t="s">
        <v>754</v>
      </c>
      <c r="K91" s="275" t="s">
        <v>755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581</v>
      </c>
      <c r="F93" s="278" t="s">
        <v>63</v>
      </c>
      <c r="G93" s="278" t="s">
        <v>756</v>
      </c>
      <c r="H93" s="278" t="s">
        <v>757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758</v>
      </c>
      <c r="O93" s="278" t="s">
        <v>759</v>
      </c>
      <c r="P93" s="278" t="s">
        <v>760</v>
      </c>
      <c r="Q93" s="278" t="s">
        <v>761</v>
      </c>
      <c r="R93" s="278" t="s">
        <v>762</v>
      </c>
      <c r="S93" s="278" t="s">
        <v>763</v>
      </c>
      <c r="T93" s="278" t="s">
        <v>764</v>
      </c>
      <c r="U93" s="278" t="s">
        <v>765</v>
      </c>
      <c r="V93" s="278" t="s">
        <v>766</v>
      </c>
      <c r="W93" s="278" t="s">
        <v>767</v>
      </c>
      <c r="X93" s="280" t="s">
        <v>768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659</v>
      </c>
      <c r="G94" s="278" t="s">
        <v>769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588</v>
      </c>
      <c r="G95" s="278" t="s">
        <v>770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586</v>
      </c>
      <c r="G96" s="278" t="s">
        <v>769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579</v>
      </c>
      <c r="G97" s="278" t="s">
        <v>769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590</v>
      </c>
      <c r="G98" s="278" t="s">
        <v>770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587</v>
      </c>
      <c r="G99" s="278" t="s">
        <v>770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736</v>
      </c>
      <c r="G100" s="278" t="s">
        <v>769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693</v>
      </c>
      <c r="G101" s="278" t="s">
        <v>769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749</v>
      </c>
      <c r="F108" s="386" t="s">
        <v>750</v>
      </c>
      <c r="G108" s="386" t="s">
        <v>751</v>
      </c>
      <c r="H108" s="386" t="s">
        <v>752</v>
      </c>
      <c r="I108" s="386" t="s">
        <v>753</v>
      </c>
      <c r="J108" s="386" t="s">
        <v>754</v>
      </c>
      <c r="K108" s="386" t="s">
        <v>755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581</v>
      </c>
      <c r="F110" s="389" t="s">
        <v>63</v>
      </c>
      <c r="G110" s="389" t="s">
        <v>756</v>
      </c>
      <c r="H110" s="389" t="s">
        <v>757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758</v>
      </c>
      <c r="O110" s="389" t="s">
        <v>759</v>
      </c>
      <c r="P110" s="389" t="s">
        <v>760</v>
      </c>
      <c r="Q110" s="389" t="s">
        <v>761</v>
      </c>
      <c r="R110" s="389" t="s">
        <v>762</v>
      </c>
      <c r="S110" s="389" t="s">
        <v>763</v>
      </c>
      <c r="T110" s="389" t="s">
        <v>764</v>
      </c>
      <c r="U110" s="389" t="s">
        <v>765</v>
      </c>
      <c r="V110" s="389" t="s">
        <v>766</v>
      </c>
      <c r="W110" s="389" t="s">
        <v>767</v>
      </c>
      <c r="X110" s="391" t="s">
        <v>768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784</v>
      </c>
      <c r="G111" s="389" t="s">
        <v>769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591</v>
      </c>
      <c r="G112" s="389" t="s">
        <v>769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782</v>
      </c>
      <c r="G113" s="389" t="s">
        <v>769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783</v>
      </c>
      <c r="G114" s="389" t="s">
        <v>769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694</v>
      </c>
      <c r="G115" s="389" t="s">
        <v>769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595</v>
      </c>
      <c r="G116" s="389" t="s">
        <v>770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634</v>
      </c>
      <c r="G117" s="389" t="s">
        <v>769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695</v>
      </c>
      <c r="G118" s="389" t="s">
        <v>769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749</v>
      </c>
      <c r="F125" s="370" t="s">
        <v>750</v>
      </c>
      <c r="G125" s="370" t="s">
        <v>751</v>
      </c>
      <c r="H125" s="370" t="s">
        <v>752</v>
      </c>
      <c r="I125" s="370" t="s">
        <v>753</v>
      </c>
      <c r="J125" s="370" t="s">
        <v>754</v>
      </c>
      <c r="K125" s="370" t="s">
        <v>755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581</v>
      </c>
      <c r="F127" s="373" t="s">
        <v>63</v>
      </c>
      <c r="G127" s="373" t="s">
        <v>756</v>
      </c>
      <c r="H127" s="373" t="s">
        <v>757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758</v>
      </c>
      <c r="O127" s="373" t="s">
        <v>759</v>
      </c>
      <c r="P127" s="373" t="s">
        <v>760</v>
      </c>
      <c r="Q127" s="373" t="s">
        <v>761</v>
      </c>
      <c r="R127" s="373" t="s">
        <v>762</v>
      </c>
      <c r="S127" s="373" t="s">
        <v>763</v>
      </c>
      <c r="T127" s="373" t="s">
        <v>764</v>
      </c>
      <c r="U127" s="373" t="s">
        <v>765</v>
      </c>
      <c r="V127" s="373" t="s">
        <v>766</v>
      </c>
      <c r="W127" s="373" t="s">
        <v>767</v>
      </c>
      <c r="X127" s="375" t="s">
        <v>768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725</v>
      </c>
      <c r="G128" s="373" t="s">
        <v>770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771</v>
      </c>
      <c r="G129" s="373" t="s">
        <v>770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596</v>
      </c>
      <c r="G130" s="373" t="s">
        <v>770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597</v>
      </c>
      <c r="G131" s="373" t="s">
        <v>770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654</v>
      </c>
      <c r="G132" s="373" t="s">
        <v>770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806</v>
      </c>
      <c r="G133" s="373" t="s">
        <v>770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772</v>
      </c>
      <c r="G134" s="373" t="s">
        <v>770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718</v>
      </c>
      <c r="G135" s="373" t="s">
        <v>769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749</v>
      </c>
      <c r="F142" s="331" t="s">
        <v>750</v>
      </c>
      <c r="G142" s="331" t="s">
        <v>751</v>
      </c>
      <c r="H142" s="331" t="s">
        <v>752</v>
      </c>
      <c r="I142" s="331" t="s">
        <v>753</v>
      </c>
      <c r="J142" s="331" t="s">
        <v>754</v>
      </c>
      <c r="K142" s="331" t="s">
        <v>755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581</v>
      </c>
      <c r="F144" s="334" t="s">
        <v>63</v>
      </c>
      <c r="G144" s="334" t="s">
        <v>756</v>
      </c>
      <c r="H144" s="334" t="s">
        <v>757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758</v>
      </c>
      <c r="O144" s="334" t="s">
        <v>759</v>
      </c>
      <c r="P144" s="334" t="s">
        <v>760</v>
      </c>
      <c r="Q144" s="334" t="s">
        <v>761</v>
      </c>
      <c r="R144" s="334" t="s">
        <v>762</v>
      </c>
      <c r="S144" s="334" t="s">
        <v>763</v>
      </c>
      <c r="T144" s="334" t="s">
        <v>764</v>
      </c>
      <c r="U144" s="334" t="s">
        <v>765</v>
      </c>
      <c r="V144" s="334" t="s">
        <v>766</v>
      </c>
      <c r="W144" s="334" t="s">
        <v>767</v>
      </c>
      <c r="X144" s="336" t="s">
        <v>768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606</v>
      </c>
      <c r="G145" s="334" t="s">
        <v>770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601</v>
      </c>
      <c r="G146" s="334" t="s">
        <v>770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605</v>
      </c>
      <c r="G147" s="334" t="s">
        <v>770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582</v>
      </c>
      <c r="G148" s="334" t="s">
        <v>770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785</v>
      </c>
      <c r="G149" s="334" t="s">
        <v>770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604</v>
      </c>
      <c r="G150" s="334" t="s">
        <v>769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715</v>
      </c>
      <c r="G151" s="334" t="s">
        <v>770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632</v>
      </c>
      <c r="G152" s="334" t="s">
        <v>770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603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600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749</v>
      </c>
      <c r="F159" s="289" t="s">
        <v>750</v>
      </c>
      <c r="G159" s="289" t="s">
        <v>751</v>
      </c>
      <c r="H159" s="289" t="s">
        <v>752</v>
      </c>
      <c r="I159" s="289" t="s">
        <v>753</v>
      </c>
      <c r="J159" s="289" t="s">
        <v>754</v>
      </c>
      <c r="K159" s="289" t="s">
        <v>755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581</v>
      </c>
      <c r="F161" s="292" t="s">
        <v>63</v>
      </c>
      <c r="G161" s="292" t="s">
        <v>756</v>
      </c>
      <c r="H161" s="292" t="s">
        <v>757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758</v>
      </c>
      <c r="O161" s="292" t="s">
        <v>759</v>
      </c>
      <c r="P161" s="292" t="s">
        <v>760</v>
      </c>
      <c r="Q161" s="292" t="s">
        <v>761</v>
      </c>
      <c r="R161" s="292" t="s">
        <v>762</v>
      </c>
      <c r="S161" s="292" t="s">
        <v>763</v>
      </c>
      <c r="T161" s="292" t="s">
        <v>764</v>
      </c>
      <c r="U161" s="292" t="s">
        <v>765</v>
      </c>
      <c r="V161" s="292" t="s">
        <v>766</v>
      </c>
      <c r="W161" s="292" t="s">
        <v>767</v>
      </c>
      <c r="X161" s="294" t="s">
        <v>768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774</v>
      </c>
      <c r="G162" s="292" t="s">
        <v>770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615</v>
      </c>
      <c r="G163" s="292" t="s">
        <v>769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613</v>
      </c>
      <c r="G164" s="292" t="s">
        <v>770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640</v>
      </c>
      <c r="G165" s="292" t="s">
        <v>770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628</v>
      </c>
      <c r="G166" s="292" t="s">
        <v>769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635</v>
      </c>
      <c r="G167" s="292" t="s">
        <v>769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612</v>
      </c>
      <c r="G168" s="292" t="s">
        <v>770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712</v>
      </c>
      <c r="G169" s="292" t="s">
        <v>770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33" zoomScale="75" zoomScaleNormal="75" workbookViewId="0">
      <selection activeCell="F165" sqref="F1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317" t="s">
        <v>749</v>
      </c>
      <c r="F6" s="1318" t="s">
        <v>750</v>
      </c>
      <c r="G6" s="1318" t="s">
        <v>751</v>
      </c>
      <c r="H6" s="1318" t="s">
        <v>752</v>
      </c>
      <c r="I6" s="1318" t="s">
        <v>753</v>
      </c>
      <c r="J6" s="1318" t="s">
        <v>754</v>
      </c>
      <c r="K6" s="1318" t="s">
        <v>755</v>
      </c>
      <c r="L6" s="1318"/>
      <c r="M6" s="1318"/>
      <c r="N6" s="1318"/>
      <c r="O6" s="1318"/>
      <c r="P6" s="1318"/>
      <c r="Q6" s="1318"/>
      <c r="R6" s="1318"/>
      <c r="S6" s="1318"/>
      <c r="T6" s="1318"/>
      <c r="U6" s="1318"/>
      <c r="V6" s="1318"/>
      <c r="W6" s="1318"/>
      <c r="X6" s="131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327">
        <v>1</v>
      </c>
      <c r="F7" s="1328">
        <v>3</v>
      </c>
      <c r="G7" s="1321">
        <v>8</v>
      </c>
      <c r="H7" s="1321">
        <v>4</v>
      </c>
      <c r="I7" s="1322">
        <v>20</v>
      </c>
      <c r="J7" s="1322">
        <v>15</v>
      </c>
      <c r="K7" s="1321">
        <v>63</v>
      </c>
      <c r="L7" s="1321"/>
      <c r="M7" s="1321"/>
      <c r="N7" s="1321"/>
      <c r="O7" s="1321"/>
      <c r="P7" s="1321"/>
      <c r="Q7" s="1321"/>
      <c r="R7" s="1321"/>
      <c r="S7" s="1321"/>
      <c r="T7" s="1321"/>
      <c r="U7" s="1321"/>
      <c r="V7" s="1321"/>
      <c r="W7" s="1321"/>
      <c r="X7" s="1323"/>
      <c r="AA7" s="256">
        <f>IF(E7=D4,0,1)</f>
        <v>0</v>
      </c>
    </row>
    <row r="8" spans="2:28" x14ac:dyDescent="0.25">
      <c r="E8" s="1320" t="s">
        <v>581</v>
      </c>
      <c r="F8" s="1321" t="s">
        <v>63</v>
      </c>
      <c r="G8" s="1321" t="s">
        <v>756</v>
      </c>
      <c r="H8" s="1321" t="s">
        <v>757</v>
      </c>
      <c r="I8" s="1322" t="s">
        <v>66</v>
      </c>
      <c r="J8" s="1322" t="s">
        <v>67</v>
      </c>
      <c r="K8" s="1321" t="s">
        <v>68</v>
      </c>
      <c r="L8" s="1321" t="s">
        <v>69</v>
      </c>
      <c r="M8" s="1321" t="s">
        <v>22</v>
      </c>
      <c r="N8" s="1321" t="s">
        <v>758</v>
      </c>
      <c r="O8" s="1321" t="s">
        <v>759</v>
      </c>
      <c r="P8" s="1321" t="s">
        <v>760</v>
      </c>
      <c r="Q8" s="1321" t="s">
        <v>761</v>
      </c>
      <c r="R8" s="1321" t="s">
        <v>762</v>
      </c>
      <c r="S8" s="1321" t="s">
        <v>763</v>
      </c>
      <c r="T8" s="1321" t="s">
        <v>764</v>
      </c>
      <c r="U8" s="1321" t="s">
        <v>765</v>
      </c>
      <c r="V8" s="1321" t="s">
        <v>766</v>
      </c>
      <c r="W8" s="1321" t="s">
        <v>767</v>
      </c>
      <c r="X8" s="1323" t="s">
        <v>768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320">
        <v>1</v>
      </c>
      <c r="F9" s="1321" t="s">
        <v>780</v>
      </c>
      <c r="G9" s="1321" t="s">
        <v>769</v>
      </c>
      <c r="H9" s="1329">
        <v>21.19</v>
      </c>
      <c r="I9" s="1321">
        <v>4</v>
      </c>
      <c r="J9" s="1321">
        <v>1</v>
      </c>
      <c r="K9" s="1321">
        <v>0</v>
      </c>
      <c r="L9" s="1321">
        <v>0</v>
      </c>
      <c r="M9" s="1321">
        <v>1</v>
      </c>
      <c r="N9" s="1321">
        <v>0</v>
      </c>
      <c r="O9" s="1321">
        <v>0</v>
      </c>
      <c r="P9" s="1321">
        <v>56</v>
      </c>
      <c r="Q9" s="1321">
        <v>0</v>
      </c>
      <c r="R9" s="1321">
        <v>0</v>
      </c>
      <c r="S9" s="1321">
        <v>0</v>
      </c>
      <c r="T9" s="1321">
        <v>0</v>
      </c>
      <c r="U9" s="1321">
        <v>20</v>
      </c>
      <c r="V9" s="1321">
        <v>0</v>
      </c>
      <c r="W9" s="1321">
        <v>0</v>
      </c>
      <c r="X9" s="1323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320">
        <v>2</v>
      </c>
      <c r="F10" s="1321" t="s">
        <v>661</v>
      </c>
      <c r="G10" s="1321" t="s">
        <v>770</v>
      </c>
      <c r="H10" s="1329">
        <v>21.92</v>
      </c>
      <c r="I10" s="1321">
        <v>3</v>
      </c>
      <c r="J10" s="1321">
        <v>2</v>
      </c>
      <c r="K10" s="1321">
        <v>1</v>
      </c>
      <c r="L10" s="1321">
        <v>2</v>
      </c>
      <c r="M10" s="1321">
        <v>1</v>
      </c>
      <c r="N10" s="1321">
        <v>25</v>
      </c>
      <c r="O10" s="1321">
        <v>16</v>
      </c>
      <c r="P10" s="1321">
        <v>0</v>
      </c>
      <c r="Q10" s="1321">
        <v>40</v>
      </c>
      <c r="R10" s="1321">
        <v>0</v>
      </c>
      <c r="S10" s="1321">
        <v>32</v>
      </c>
      <c r="T10" s="1321">
        <v>20</v>
      </c>
      <c r="U10" s="1321">
        <v>0</v>
      </c>
      <c r="V10" s="1321">
        <v>27</v>
      </c>
      <c r="W10" s="1321">
        <v>0</v>
      </c>
      <c r="X10" s="1323">
        <v>21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20">
        <v>3</v>
      </c>
      <c r="F11" s="1321" t="s">
        <v>660</v>
      </c>
      <c r="G11" s="1321" t="s">
        <v>769</v>
      </c>
      <c r="H11" s="1329">
        <v>15.99</v>
      </c>
      <c r="I11" s="1321">
        <v>0</v>
      </c>
      <c r="J11" s="1321">
        <v>1</v>
      </c>
      <c r="K11" s="1321">
        <v>0</v>
      </c>
      <c r="L11" s="1321">
        <v>1</v>
      </c>
      <c r="M11" s="1321">
        <v>1</v>
      </c>
      <c r="N11" s="1321">
        <v>40</v>
      </c>
      <c r="O11" s="1321">
        <v>0</v>
      </c>
      <c r="P11" s="1321">
        <v>0</v>
      </c>
      <c r="Q11" s="1321">
        <v>0</v>
      </c>
      <c r="R11" s="1321">
        <v>0</v>
      </c>
      <c r="S11" s="1321">
        <v>0</v>
      </c>
      <c r="T11" s="1321">
        <v>0</v>
      </c>
      <c r="U11" s="1321">
        <v>0</v>
      </c>
      <c r="V11" s="1321">
        <v>0</v>
      </c>
      <c r="W11" s="1321">
        <v>0</v>
      </c>
      <c r="X11" s="132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1320">
        <v>4</v>
      </c>
      <c r="F12" s="1321" t="s">
        <v>777</v>
      </c>
      <c r="G12" s="1321" t="s">
        <v>770</v>
      </c>
      <c r="H12" s="1329">
        <v>26.95</v>
      </c>
      <c r="I12" s="1321">
        <v>2</v>
      </c>
      <c r="J12" s="1321">
        <v>3</v>
      </c>
      <c r="K12" s="1321">
        <v>1</v>
      </c>
      <c r="L12" s="1321">
        <v>1</v>
      </c>
      <c r="M12" s="1321">
        <v>1</v>
      </c>
      <c r="N12" s="1321">
        <v>0</v>
      </c>
      <c r="O12" s="1321">
        <v>0</v>
      </c>
      <c r="P12" s="1321">
        <v>36</v>
      </c>
      <c r="Q12" s="1321">
        <v>60</v>
      </c>
      <c r="R12" s="1321">
        <v>82</v>
      </c>
      <c r="S12" s="1321">
        <v>0</v>
      </c>
      <c r="T12" s="1321">
        <v>0</v>
      </c>
      <c r="U12" s="1321">
        <v>17</v>
      </c>
      <c r="V12" s="1321">
        <v>18</v>
      </c>
      <c r="W12" s="1321">
        <v>15</v>
      </c>
      <c r="X12" s="132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320">
        <v>5</v>
      </c>
      <c r="F13" s="1321" t="s">
        <v>684</v>
      </c>
      <c r="G13" s="1321" t="s">
        <v>770</v>
      </c>
      <c r="H13" s="1329">
        <v>29.47</v>
      </c>
      <c r="I13" s="1321">
        <v>0</v>
      </c>
      <c r="J13" s="1321">
        <v>5</v>
      </c>
      <c r="K13" s="1321">
        <v>0</v>
      </c>
      <c r="L13" s="1321">
        <v>1</v>
      </c>
      <c r="M13" s="1321">
        <v>1</v>
      </c>
      <c r="N13" s="1321">
        <v>0</v>
      </c>
      <c r="O13" s="1321">
        <v>28</v>
      </c>
      <c r="P13" s="1321">
        <v>40</v>
      </c>
      <c r="Q13" s="1321">
        <v>90</v>
      </c>
      <c r="R13" s="1321">
        <v>0</v>
      </c>
      <c r="S13" s="1321">
        <v>0</v>
      </c>
      <c r="T13" s="1321">
        <v>13</v>
      </c>
      <c r="U13" s="1321">
        <v>20</v>
      </c>
      <c r="V13" s="1321">
        <v>18</v>
      </c>
      <c r="W13" s="1321">
        <v>0</v>
      </c>
      <c r="X13" s="1323">
        <v>0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320">
        <v>6</v>
      </c>
      <c r="F14" s="1321" t="s">
        <v>610</v>
      </c>
      <c r="G14" s="1321" t="s">
        <v>769</v>
      </c>
      <c r="H14" s="1329">
        <v>22.78</v>
      </c>
      <c r="I14" s="1321">
        <v>3</v>
      </c>
      <c r="J14" s="1321">
        <v>0</v>
      </c>
      <c r="K14" s="1321">
        <v>1</v>
      </c>
      <c r="L14" s="1321">
        <v>0</v>
      </c>
      <c r="M14" s="1321">
        <v>1</v>
      </c>
      <c r="N14" s="1321">
        <v>0</v>
      </c>
      <c r="O14" s="1321">
        <v>0</v>
      </c>
      <c r="P14" s="1321">
        <v>0</v>
      </c>
      <c r="Q14" s="1321">
        <v>32</v>
      </c>
      <c r="R14" s="1321">
        <v>0</v>
      </c>
      <c r="S14" s="1321">
        <v>0</v>
      </c>
      <c r="T14" s="1321">
        <v>0</v>
      </c>
      <c r="U14" s="1321">
        <v>0</v>
      </c>
      <c r="V14" s="1321">
        <v>20</v>
      </c>
      <c r="W14" s="1321">
        <v>0</v>
      </c>
      <c r="X14" s="1323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320">
        <v>7</v>
      </c>
      <c r="F15" s="1321" t="s">
        <v>778</v>
      </c>
      <c r="G15" s="1321" t="s">
        <v>770</v>
      </c>
      <c r="H15" s="1329">
        <v>23.48</v>
      </c>
      <c r="I15" s="1321">
        <v>3</v>
      </c>
      <c r="J15" s="1321">
        <v>2</v>
      </c>
      <c r="K15" s="1321">
        <v>0</v>
      </c>
      <c r="L15" s="1321">
        <v>2</v>
      </c>
      <c r="M15" s="1321">
        <v>1</v>
      </c>
      <c r="N15" s="1321">
        <v>94</v>
      </c>
      <c r="O15" s="1321">
        <v>32</v>
      </c>
      <c r="P15" s="1321">
        <v>40</v>
      </c>
      <c r="Q15" s="1321">
        <v>40</v>
      </c>
      <c r="R15" s="1321">
        <v>0</v>
      </c>
      <c r="S15" s="1321">
        <v>0</v>
      </c>
      <c r="T15" s="1321">
        <v>22</v>
      </c>
      <c r="U15" s="1321">
        <v>20</v>
      </c>
      <c r="V15" s="1321">
        <v>22</v>
      </c>
      <c r="W15" s="1321">
        <v>0</v>
      </c>
      <c r="X15" s="1323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1320">
        <v>8</v>
      </c>
      <c r="F16" s="1321" t="s">
        <v>608</v>
      </c>
      <c r="G16" s="1321" t="s">
        <v>770</v>
      </c>
      <c r="H16" s="1329">
        <v>20.85</v>
      </c>
      <c r="I16" s="1321">
        <v>5</v>
      </c>
      <c r="J16" s="1321">
        <v>3</v>
      </c>
      <c r="K16" s="1321">
        <v>0</v>
      </c>
      <c r="L16" s="1321">
        <v>1</v>
      </c>
      <c r="M16" s="1321">
        <v>1</v>
      </c>
      <c r="N16" s="1321">
        <v>0</v>
      </c>
      <c r="O16" s="1321">
        <v>40</v>
      </c>
      <c r="P16" s="1321">
        <v>0</v>
      </c>
      <c r="Q16" s="1321">
        <v>32</v>
      </c>
      <c r="R16" s="1321">
        <v>0</v>
      </c>
      <c r="S16" s="1321">
        <v>20</v>
      </c>
      <c r="T16" s="1321">
        <v>23</v>
      </c>
      <c r="U16" s="1321">
        <v>0</v>
      </c>
      <c r="V16" s="1321">
        <v>24</v>
      </c>
      <c r="W16" s="1321">
        <v>0</v>
      </c>
      <c r="X16" s="1323">
        <v>24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320">
        <v>9</v>
      </c>
      <c r="F17" s="1321" t="s">
        <v>1</v>
      </c>
      <c r="G17" s="1321"/>
      <c r="H17" s="1329"/>
      <c r="I17" s="1321">
        <v>0</v>
      </c>
      <c r="J17" s="1321">
        <v>0</v>
      </c>
      <c r="K17" s="1321">
        <v>0</v>
      </c>
      <c r="L17" s="1321">
        <v>0</v>
      </c>
      <c r="M17" s="1321">
        <v>0</v>
      </c>
      <c r="N17" s="1321">
        <v>0</v>
      </c>
      <c r="O17" s="1321">
        <v>0</v>
      </c>
      <c r="P17" s="1321">
        <v>0</v>
      </c>
      <c r="Q17" s="1321">
        <v>0</v>
      </c>
      <c r="R17" s="1321">
        <v>0</v>
      </c>
      <c r="S17" s="1321">
        <v>0</v>
      </c>
      <c r="T17" s="1321">
        <v>0</v>
      </c>
      <c r="U17" s="1321">
        <v>0</v>
      </c>
      <c r="V17" s="1321">
        <v>0</v>
      </c>
      <c r="W17" s="1321">
        <v>0</v>
      </c>
      <c r="X17" s="132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324">
        <v>10</v>
      </c>
      <c r="F18" s="1325" t="s">
        <v>1</v>
      </c>
      <c r="G18" s="1325"/>
      <c r="H18" s="1330"/>
      <c r="I18" s="1325">
        <v>0</v>
      </c>
      <c r="J18" s="1325">
        <v>0</v>
      </c>
      <c r="K18" s="1325">
        <v>0</v>
      </c>
      <c r="L18" s="1325">
        <v>0</v>
      </c>
      <c r="M18" s="1325">
        <v>0</v>
      </c>
      <c r="N18" s="1325">
        <v>0</v>
      </c>
      <c r="O18" s="1325">
        <v>0</v>
      </c>
      <c r="P18" s="1325">
        <v>0</v>
      </c>
      <c r="Q18" s="1325">
        <v>0</v>
      </c>
      <c r="R18" s="1325">
        <v>0</v>
      </c>
      <c r="S18" s="1325">
        <v>0</v>
      </c>
      <c r="T18" s="1325">
        <v>0</v>
      </c>
      <c r="U18" s="1325">
        <v>0</v>
      </c>
      <c r="V18" s="1325">
        <v>0</v>
      </c>
      <c r="W18" s="1325">
        <v>0</v>
      </c>
      <c r="X18" s="1326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289" t="s">
        <v>749</v>
      </c>
      <c r="F23" s="1290" t="s">
        <v>750</v>
      </c>
      <c r="G23" s="1290" t="s">
        <v>751</v>
      </c>
      <c r="H23" s="1290" t="s">
        <v>752</v>
      </c>
      <c r="I23" s="1290" t="s">
        <v>753</v>
      </c>
      <c r="J23" s="1290" t="s">
        <v>754</v>
      </c>
      <c r="K23" s="1290" t="s">
        <v>755</v>
      </c>
      <c r="L23" s="1290"/>
      <c r="M23" s="1290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X23" s="129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299">
        <v>2</v>
      </c>
      <c r="F24" s="1300">
        <v>5</v>
      </c>
      <c r="G24" s="1293">
        <v>9</v>
      </c>
      <c r="H24" s="1293">
        <v>3</v>
      </c>
      <c r="I24" s="1294">
        <v>24</v>
      </c>
      <c r="J24" s="1294">
        <v>10</v>
      </c>
      <c r="K24" s="1293">
        <v>53</v>
      </c>
      <c r="L24" s="1293"/>
      <c r="M24" s="1293"/>
      <c r="N24" s="1293"/>
      <c r="O24" s="1293"/>
      <c r="P24" s="1293"/>
      <c r="Q24" s="1293"/>
      <c r="R24" s="1293"/>
      <c r="S24" s="1293"/>
      <c r="T24" s="1293"/>
      <c r="U24" s="1293"/>
      <c r="V24" s="1293"/>
      <c r="W24" s="1293"/>
      <c r="X24" s="1295"/>
      <c r="AA24" s="256">
        <f>IF(E24=D21,0,1)</f>
        <v>0</v>
      </c>
    </row>
    <row r="25" spans="2:28" x14ac:dyDescent="0.25">
      <c r="E25" s="1292" t="s">
        <v>581</v>
      </c>
      <c r="F25" s="1293" t="s">
        <v>63</v>
      </c>
      <c r="G25" s="1293" t="s">
        <v>756</v>
      </c>
      <c r="H25" s="1293" t="s">
        <v>757</v>
      </c>
      <c r="I25" s="1294" t="s">
        <v>66</v>
      </c>
      <c r="J25" s="1294" t="s">
        <v>67</v>
      </c>
      <c r="K25" s="1293" t="s">
        <v>68</v>
      </c>
      <c r="L25" s="1293" t="s">
        <v>69</v>
      </c>
      <c r="M25" s="1293" t="s">
        <v>22</v>
      </c>
      <c r="N25" s="1293" t="s">
        <v>758</v>
      </c>
      <c r="O25" s="1293" t="s">
        <v>759</v>
      </c>
      <c r="P25" s="1293" t="s">
        <v>760</v>
      </c>
      <c r="Q25" s="1293" t="s">
        <v>761</v>
      </c>
      <c r="R25" s="1293" t="s">
        <v>762</v>
      </c>
      <c r="S25" s="1293" t="s">
        <v>763</v>
      </c>
      <c r="T25" s="1293" t="s">
        <v>764</v>
      </c>
      <c r="U25" s="1293" t="s">
        <v>765</v>
      </c>
      <c r="V25" s="1293" t="s">
        <v>766</v>
      </c>
      <c r="W25" s="1293" t="s">
        <v>767</v>
      </c>
      <c r="X25" s="1295" t="s">
        <v>768</v>
      </c>
    </row>
    <row r="26" spans="2:28" x14ac:dyDescent="0.25">
      <c r="B26" s="256">
        <f t="shared" ref="B26:B35" ca="1" si="6">Y26</f>
        <v>38</v>
      </c>
      <c r="C26" s="256">
        <f ca="1">Y26</f>
        <v>38</v>
      </c>
      <c r="E26" s="1292">
        <v>1</v>
      </c>
      <c r="F26" s="1293" t="s">
        <v>682</v>
      </c>
      <c r="G26" s="1293" t="s">
        <v>769</v>
      </c>
      <c r="H26" s="1301">
        <v>19.7</v>
      </c>
      <c r="I26" s="1293">
        <v>4</v>
      </c>
      <c r="J26" s="1293">
        <v>1</v>
      </c>
      <c r="K26" s="1293">
        <v>0</v>
      </c>
      <c r="L26" s="1293">
        <v>1</v>
      </c>
      <c r="M26" s="1293">
        <v>1</v>
      </c>
      <c r="N26" s="1293">
        <v>2</v>
      </c>
      <c r="O26" s="1293">
        <v>0</v>
      </c>
      <c r="P26" s="1293">
        <v>40</v>
      </c>
      <c r="Q26" s="1293">
        <v>0</v>
      </c>
      <c r="R26" s="1293">
        <v>10</v>
      </c>
      <c r="S26" s="1293">
        <v>0</v>
      </c>
      <c r="T26" s="1293">
        <v>0</v>
      </c>
      <c r="U26" s="1293">
        <v>20</v>
      </c>
      <c r="V26" s="1293">
        <v>0</v>
      </c>
      <c r="W26" s="1293">
        <v>28</v>
      </c>
      <c r="X26" s="1295">
        <v>0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36</v>
      </c>
      <c r="C27" s="256">
        <f t="shared" ref="C27:C33" ca="1" si="9">Y27</f>
        <v>36</v>
      </c>
      <c r="E27" s="1292">
        <v>2</v>
      </c>
      <c r="F27" s="1293" t="s">
        <v>791</v>
      </c>
      <c r="G27" s="1293" t="s">
        <v>770</v>
      </c>
      <c r="H27" s="1301">
        <v>20.309999999999999</v>
      </c>
      <c r="I27" s="1293">
        <v>6</v>
      </c>
      <c r="J27" s="1293">
        <v>0</v>
      </c>
      <c r="K27" s="1293">
        <v>0</v>
      </c>
      <c r="L27" s="1293">
        <v>2</v>
      </c>
      <c r="M27" s="1293">
        <v>1</v>
      </c>
      <c r="N27" s="1293">
        <v>16</v>
      </c>
      <c r="O27" s="1293">
        <v>40</v>
      </c>
      <c r="P27" s="1293">
        <v>12</v>
      </c>
      <c r="Q27" s="1293">
        <v>50</v>
      </c>
      <c r="R27" s="1293">
        <v>0</v>
      </c>
      <c r="S27" s="1293">
        <v>0</v>
      </c>
      <c r="T27" s="1293">
        <v>27</v>
      </c>
      <c r="U27" s="1293">
        <v>24</v>
      </c>
      <c r="V27" s="1293">
        <v>23</v>
      </c>
      <c r="W27" s="1293">
        <v>0</v>
      </c>
      <c r="X27" s="1295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1292">
        <v>3</v>
      </c>
      <c r="F28" s="1293" t="s">
        <v>821</v>
      </c>
      <c r="G28" s="1293" t="s">
        <v>769</v>
      </c>
      <c r="H28" s="1301">
        <v>24.32</v>
      </c>
      <c r="I28" s="1293">
        <v>5</v>
      </c>
      <c r="J28" s="1293">
        <v>3</v>
      </c>
      <c r="K28" s="1293">
        <v>0</v>
      </c>
      <c r="L28" s="1293">
        <v>0</v>
      </c>
      <c r="M28" s="1293">
        <v>1</v>
      </c>
      <c r="N28" s="1293">
        <v>0</v>
      </c>
      <c r="O28" s="1293">
        <v>0</v>
      </c>
      <c r="P28" s="1293">
        <v>20</v>
      </c>
      <c r="Q28" s="1293">
        <v>0</v>
      </c>
      <c r="R28" s="1293">
        <v>100</v>
      </c>
      <c r="S28" s="1293">
        <v>0</v>
      </c>
      <c r="T28" s="1293">
        <v>0</v>
      </c>
      <c r="U28" s="1293">
        <v>24</v>
      </c>
      <c r="V28" s="1293">
        <v>0</v>
      </c>
      <c r="W28" s="1293">
        <v>21</v>
      </c>
      <c r="X28" s="1295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292">
        <v>4</v>
      </c>
      <c r="F29" s="1293" t="s">
        <v>788</v>
      </c>
      <c r="G29" s="1293" t="s">
        <v>769</v>
      </c>
      <c r="H29" s="1301">
        <v>19.86</v>
      </c>
      <c r="I29" s="1293">
        <v>2</v>
      </c>
      <c r="J29" s="1293">
        <v>2</v>
      </c>
      <c r="K29" s="1293">
        <v>0</v>
      </c>
      <c r="L29" s="1293">
        <v>0</v>
      </c>
      <c r="M29" s="1293">
        <v>1</v>
      </c>
      <c r="N29" s="1293">
        <v>0</v>
      </c>
      <c r="O29" s="1293">
        <v>20</v>
      </c>
      <c r="P29" s="1293">
        <v>0</v>
      </c>
      <c r="Q29" s="1293">
        <v>0</v>
      </c>
      <c r="R29" s="1293">
        <v>0</v>
      </c>
      <c r="S29" s="1293">
        <v>0</v>
      </c>
      <c r="T29" s="1293">
        <v>24</v>
      </c>
      <c r="U29" s="1293">
        <v>0</v>
      </c>
      <c r="V29" s="1293">
        <v>0</v>
      </c>
      <c r="W29" s="1293">
        <v>0</v>
      </c>
      <c r="X29" s="1295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292">
        <v>5</v>
      </c>
      <c r="F30" s="1293" t="s">
        <v>789</v>
      </c>
      <c r="G30" s="1293" t="s">
        <v>770</v>
      </c>
      <c r="H30" s="1301">
        <v>19.52</v>
      </c>
      <c r="I30" s="1293">
        <v>5</v>
      </c>
      <c r="J30" s="1293">
        <v>0</v>
      </c>
      <c r="K30" s="1293">
        <v>0</v>
      </c>
      <c r="L30" s="1293">
        <v>2</v>
      </c>
      <c r="M30" s="1293">
        <v>1</v>
      </c>
      <c r="N30" s="1293">
        <v>16</v>
      </c>
      <c r="O30" s="1293">
        <v>4</v>
      </c>
      <c r="P30" s="1293">
        <v>8</v>
      </c>
      <c r="Q30" s="1293">
        <v>20</v>
      </c>
      <c r="R30" s="1293">
        <v>0</v>
      </c>
      <c r="S30" s="1293">
        <v>0</v>
      </c>
      <c r="T30" s="1293">
        <v>30</v>
      </c>
      <c r="U30" s="1293">
        <v>22</v>
      </c>
      <c r="V30" s="1293">
        <v>25</v>
      </c>
      <c r="W30" s="1293">
        <v>0</v>
      </c>
      <c r="X30" s="129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28</v>
      </c>
      <c r="C31" s="256">
        <f t="shared" ca="1" si="9"/>
        <v>28</v>
      </c>
      <c r="E31" s="1292">
        <v>6</v>
      </c>
      <c r="F31" s="1293" t="s">
        <v>622</v>
      </c>
      <c r="G31" s="1293" t="s">
        <v>770</v>
      </c>
      <c r="H31" s="1301">
        <v>24.24</v>
      </c>
      <c r="I31" s="1293">
        <v>3</v>
      </c>
      <c r="J31" s="1293">
        <v>0</v>
      </c>
      <c r="K31" s="1293">
        <v>0</v>
      </c>
      <c r="L31" s="1293">
        <v>1</v>
      </c>
      <c r="M31" s="1293">
        <v>1</v>
      </c>
      <c r="N31" s="1293">
        <v>0</v>
      </c>
      <c r="O31" s="1293">
        <v>32</v>
      </c>
      <c r="P31" s="1293">
        <v>40</v>
      </c>
      <c r="Q31" s="1293">
        <v>8</v>
      </c>
      <c r="R31" s="1293">
        <v>0</v>
      </c>
      <c r="S31" s="1293">
        <v>0</v>
      </c>
      <c r="T31" s="1293">
        <v>22</v>
      </c>
      <c r="U31" s="1293">
        <v>16</v>
      </c>
      <c r="V31" s="1293">
        <v>24</v>
      </c>
      <c r="W31" s="1293">
        <v>0</v>
      </c>
      <c r="X31" s="1295">
        <v>0</v>
      </c>
      <c r="Y31" s="256">
        <f t="shared" ca="1" si="7"/>
        <v>28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292">
        <v>7</v>
      </c>
      <c r="F32" s="1293" t="s">
        <v>729</v>
      </c>
      <c r="G32" s="1293" t="s">
        <v>770</v>
      </c>
      <c r="H32" s="1301">
        <v>18.52</v>
      </c>
      <c r="I32" s="1293">
        <v>7</v>
      </c>
      <c r="J32" s="1293">
        <v>0</v>
      </c>
      <c r="K32" s="1293">
        <v>0</v>
      </c>
      <c r="L32" s="1293">
        <v>1</v>
      </c>
      <c r="M32" s="1293">
        <v>1</v>
      </c>
      <c r="N32" s="1293">
        <v>0</v>
      </c>
      <c r="O32" s="1293">
        <v>48</v>
      </c>
      <c r="P32" s="1293">
        <v>20</v>
      </c>
      <c r="Q32" s="1293">
        <v>0</v>
      </c>
      <c r="R32" s="1293">
        <v>38</v>
      </c>
      <c r="S32" s="1293">
        <v>0</v>
      </c>
      <c r="T32" s="1293">
        <v>27</v>
      </c>
      <c r="U32" s="1293">
        <v>27</v>
      </c>
      <c r="V32" s="1293">
        <v>0</v>
      </c>
      <c r="W32" s="1293">
        <v>30</v>
      </c>
      <c r="X32" s="129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292">
        <v>8</v>
      </c>
      <c r="F33" s="1293" t="s">
        <v>611</v>
      </c>
      <c r="G33" s="1293" t="s">
        <v>770</v>
      </c>
      <c r="H33" s="1301">
        <v>22.1</v>
      </c>
      <c r="I33" s="1293">
        <v>5</v>
      </c>
      <c r="J33" s="1293">
        <v>2</v>
      </c>
      <c r="K33" s="1293">
        <v>0</v>
      </c>
      <c r="L33" s="1293">
        <v>2</v>
      </c>
      <c r="M33" s="1293">
        <v>1</v>
      </c>
      <c r="N33" s="1293">
        <v>40</v>
      </c>
      <c r="O33" s="1293">
        <v>32</v>
      </c>
      <c r="P33" s="1293">
        <v>20</v>
      </c>
      <c r="Q33" s="1293">
        <v>63</v>
      </c>
      <c r="R33" s="1293">
        <v>0</v>
      </c>
      <c r="S33" s="1293">
        <v>0</v>
      </c>
      <c r="T33" s="1293">
        <v>19</v>
      </c>
      <c r="U33" s="1293">
        <v>22</v>
      </c>
      <c r="V33" s="1293">
        <v>27</v>
      </c>
      <c r="W33" s="1293">
        <v>0</v>
      </c>
      <c r="X33" s="1295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292">
        <v>9</v>
      </c>
      <c r="F34" s="1293" t="s">
        <v>1</v>
      </c>
      <c r="G34" s="1293"/>
      <c r="H34" s="1301"/>
      <c r="I34" s="1293">
        <v>0</v>
      </c>
      <c r="J34" s="1293">
        <v>0</v>
      </c>
      <c r="K34" s="1293">
        <v>0</v>
      </c>
      <c r="L34" s="1293">
        <v>0</v>
      </c>
      <c r="M34" s="1293">
        <v>0</v>
      </c>
      <c r="N34" s="1293">
        <v>0</v>
      </c>
      <c r="O34" s="1293">
        <v>0</v>
      </c>
      <c r="P34" s="1293">
        <v>0</v>
      </c>
      <c r="Q34" s="1293">
        <v>0</v>
      </c>
      <c r="R34" s="1293">
        <v>0</v>
      </c>
      <c r="S34" s="1293">
        <v>0</v>
      </c>
      <c r="T34" s="1293">
        <v>0</v>
      </c>
      <c r="U34" s="1293">
        <v>0</v>
      </c>
      <c r="V34" s="1293">
        <v>0</v>
      </c>
      <c r="W34" s="1293">
        <v>0</v>
      </c>
      <c r="X34" s="129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296">
        <v>10</v>
      </c>
      <c r="F35" s="1297" t="s">
        <v>1</v>
      </c>
      <c r="G35" s="1297"/>
      <c r="H35" s="1302"/>
      <c r="I35" s="1297">
        <v>0</v>
      </c>
      <c r="J35" s="1297">
        <v>0</v>
      </c>
      <c r="K35" s="1297">
        <v>0</v>
      </c>
      <c r="L35" s="1297">
        <v>0</v>
      </c>
      <c r="M35" s="1297">
        <v>0</v>
      </c>
      <c r="N35" s="1297">
        <v>0</v>
      </c>
      <c r="O35" s="1297">
        <v>0</v>
      </c>
      <c r="P35" s="1297">
        <v>0</v>
      </c>
      <c r="Q35" s="1297">
        <v>0</v>
      </c>
      <c r="R35" s="1297">
        <v>0</v>
      </c>
      <c r="S35" s="1297">
        <v>0</v>
      </c>
      <c r="T35" s="1297">
        <v>0</v>
      </c>
      <c r="U35" s="1297">
        <v>0</v>
      </c>
      <c r="V35" s="1297">
        <v>0</v>
      </c>
      <c r="W35" s="1297">
        <v>0</v>
      </c>
      <c r="X35" s="129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359" t="s">
        <v>749</v>
      </c>
      <c r="F40" s="1360" t="s">
        <v>750</v>
      </c>
      <c r="G40" s="1360" t="s">
        <v>751</v>
      </c>
      <c r="H40" s="1360" t="s">
        <v>752</v>
      </c>
      <c r="I40" s="1360" t="s">
        <v>753</v>
      </c>
      <c r="J40" s="1360" t="s">
        <v>754</v>
      </c>
      <c r="K40" s="1360" t="s">
        <v>755</v>
      </c>
      <c r="L40" s="1360"/>
      <c r="M40" s="1360"/>
      <c r="N40" s="1360"/>
      <c r="O40" s="1360"/>
      <c r="P40" s="1360"/>
      <c r="Q40" s="1360"/>
      <c r="R40" s="1360"/>
      <c r="S40" s="1360"/>
      <c r="T40" s="1360"/>
      <c r="U40" s="1360"/>
      <c r="V40" s="1360"/>
      <c r="W40" s="1360"/>
      <c r="X40" s="136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69">
        <v>3</v>
      </c>
      <c r="F41" s="1370">
        <v>1</v>
      </c>
      <c r="G41" s="1363">
        <v>4</v>
      </c>
      <c r="H41" s="1363">
        <v>8</v>
      </c>
      <c r="I41" s="1364">
        <v>15</v>
      </c>
      <c r="J41" s="1364">
        <v>20</v>
      </c>
      <c r="K41" s="1363">
        <v>59</v>
      </c>
      <c r="L41" s="1363"/>
      <c r="M41" s="1363"/>
      <c r="N41" s="1363"/>
      <c r="O41" s="1363"/>
      <c r="P41" s="1363"/>
      <c r="Q41" s="1363"/>
      <c r="R41" s="1363"/>
      <c r="S41" s="1363"/>
      <c r="T41" s="1363"/>
      <c r="U41" s="1363"/>
      <c r="V41" s="1363"/>
      <c r="W41" s="1363"/>
      <c r="X41" s="1365"/>
      <c r="AA41" s="256">
        <f>IF(E41=D38,0,1)</f>
        <v>0</v>
      </c>
    </row>
    <row r="42" spans="2:28" x14ac:dyDescent="0.25">
      <c r="E42" s="1362" t="s">
        <v>581</v>
      </c>
      <c r="F42" s="1363" t="s">
        <v>63</v>
      </c>
      <c r="G42" s="1363" t="s">
        <v>756</v>
      </c>
      <c r="H42" s="1363" t="s">
        <v>757</v>
      </c>
      <c r="I42" s="1364" t="s">
        <v>66</v>
      </c>
      <c r="J42" s="1364" t="s">
        <v>67</v>
      </c>
      <c r="K42" s="1363" t="s">
        <v>68</v>
      </c>
      <c r="L42" s="1363" t="s">
        <v>69</v>
      </c>
      <c r="M42" s="1363" t="s">
        <v>22</v>
      </c>
      <c r="N42" s="1363" t="s">
        <v>758</v>
      </c>
      <c r="O42" s="1363" t="s">
        <v>759</v>
      </c>
      <c r="P42" s="1363" t="s">
        <v>760</v>
      </c>
      <c r="Q42" s="1363" t="s">
        <v>761</v>
      </c>
      <c r="R42" s="1363" t="s">
        <v>762</v>
      </c>
      <c r="S42" s="1363" t="s">
        <v>763</v>
      </c>
      <c r="T42" s="1363" t="s">
        <v>764</v>
      </c>
      <c r="U42" s="1363" t="s">
        <v>765</v>
      </c>
      <c r="V42" s="1363" t="s">
        <v>766</v>
      </c>
      <c r="W42" s="1363" t="s">
        <v>767</v>
      </c>
      <c r="X42" s="1365" t="s">
        <v>768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1362">
        <v>1</v>
      </c>
      <c r="F43" s="1363" t="s">
        <v>585</v>
      </c>
      <c r="G43" s="1363" t="s">
        <v>770</v>
      </c>
      <c r="H43" s="1371">
        <v>24</v>
      </c>
      <c r="I43" s="1363">
        <v>5</v>
      </c>
      <c r="J43" s="1363">
        <v>2</v>
      </c>
      <c r="K43" s="1363">
        <v>0</v>
      </c>
      <c r="L43" s="1363">
        <v>1</v>
      </c>
      <c r="M43" s="1363">
        <v>1</v>
      </c>
      <c r="N43" s="1363">
        <v>0</v>
      </c>
      <c r="O43" s="1363">
        <v>10</v>
      </c>
      <c r="P43" s="1363">
        <v>0</v>
      </c>
      <c r="Q43" s="1363">
        <v>20</v>
      </c>
      <c r="R43" s="1363">
        <v>40</v>
      </c>
      <c r="S43" s="1363">
        <v>0</v>
      </c>
      <c r="T43" s="1363">
        <v>22</v>
      </c>
      <c r="U43" s="1363">
        <v>0</v>
      </c>
      <c r="V43" s="1363">
        <v>19</v>
      </c>
      <c r="W43" s="1363">
        <v>22</v>
      </c>
      <c r="X43" s="1365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1362">
        <v>2</v>
      </c>
      <c r="F44" s="1363" t="s">
        <v>633</v>
      </c>
      <c r="G44" s="1363" t="s">
        <v>769</v>
      </c>
      <c r="H44" s="1371">
        <v>20.03</v>
      </c>
      <c r="I44" s="1363">
        <v>3</v>
      </c>
      <c r="J44" s="1363">
        <v>1</v>
      </c>
      <c r="K44" s="1363">
        <v>0</v>
      </c>
      <c r="L44" s="1363">
        <v>1</v>
      </c>
      <c r="M44" s="1363">
        <v>1</v>
      </c>
      <c r="N44" s="1363">
        <v>116</v>
      </c>
      <c r="O44" s="1363">
        <v>0</v>
      </c>
      <c r="P44" s="1363">
        <v>68</v>
      </c>
      <c r="Q44" s="1363">
        <v>0</v>
      </c>
      <c r="R44" s="1363">
        <v>10</v>
      </c>
      <c r="S44" s="1363">
        <v>0</v>
      </c>
      <c r="T44" s="1363">
        <v>0</v>
      </c>
      <c r="U44" s="1363">
        <v>24</v>
      </c>
      <c r="V44" s="1363">
        <v>0</v>
      </c>
      <c r="W44" s="1363">
        <v>27</v>
      </c>
      <c r="X44" s="136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362">
        <v>3</v>
      </c>
      <c r="F45" s="1363" t="s">
        <v>583</v>
      </c>
      <c r="G45" s="1363" t="s">
        <v>770</v>
      </c>
      <c r="H45" s="1371">
        <v>18.79</v>
      </c>
      <c r="I45" s="1363">
        <v>6</v>
      </c>
      <c r="J45" s="1363">
        <v>2</v>
      </c>
      <c r="K45" s="1363">
        <v>0</v>
      </c>
      <c r="L45" s="1363">
        <v>1</v>
      </c>
      <c r="M45" s="1363">
        <v>1</v>
      </c>
      <c r="N45" s="1363">
        <v>0</v>
      </c>
      <c r="O45" s="1363">
        <v>116</v>
      </c>
      <c r="P45" s="1363">
        <v>22</v>
      </c>
      <c r="Q45" s="1363">
        <v>2</v>
      </c>
      <c r="R45" s="1363">
        <v>0</v>
      </c>
      <c r="S45" s="1363">
        <v>0</v>
      </c>
      <c r="T45" s="1363">
        <v>15</v>
      </c>
      <c r="U45" s="1363">
        <v>28</v>
      </c>
      <c r="V45" s="1363">
        <v>37</v>
      </c>
      <c r="W45" s="1363">
        <v>0</v>
      </c>
      <c r="X45" s="1365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362">
        <v>4</v>
      </c>
      <c r="F46" s="1363" t="s">
        <v>792</v>
      </c>
      <c r="G46" s="1363" t="s">
        <v>769</v>
      </c>
      <c r="H46" s="1371">
        <v>22.39</v>
      </c>
      <c r="I46" s="1363">
        <v>3</v>
      </c>
      <c r="J46" s="1363">
        <v>3</v>
      </c>
      <c r="K46" s="1363">
        <v>0</v>
      </c>
      <c r="L46" s="1363">
        <v>0</v>
      </c>
      <c r="M46" s="1363">
        <v>1</v>
      </c>
      <c r="N46" s="1363">
        <v>0</v>
      </c>
      <c r="O46" s="1363">
        <v>20</v>
      </c>
      <c r="P46" s="1363">
        <v>0</v>
      </c>
      <c r="Q46" s="1363">
        <v>0</v>
      </c>
      <c r="R46" s="1363">
        <v>0</v>
      </c>
      <c r="S46" s="1363">
        <v>0</v>
      </c>
      <c r="T46" s="1363">
        <v>23</v>
      </c>
      <c r="U46" s="1363">
        <v>0</v>
      </c>
      <c r="V46" s="1363">
        <v>0</v>
      </c>
      <c r="W46" s="1363">
        <v>0</v>
      </c>
      <c r="X46" s="1365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362">
        <v>5</v>
      </c>
      <c r="F47" s="1363" t="s">
        <v>584</v>
      </c>
      <c r="G47" s="1363" t="s">
        <v>769</v>
      </c>
      <c r="H47" s="1371">
        <v>24.18</v>
      </c>
      <c r="I47" s="1363">
        <v>5</v>
      </c>
      <c r="J47" s="1363">
        <v>1</v>
      </c>
      <c r="K47" s="1363">
        <v>0</v>
      </c>
      <c r="L47" s="1363">
        <v>0</v>
      </c>
      <c r="M47" s="1363">
        <v>1</v>
      </c>
      <c r="N47" s="1363">
        <v>0</v>
      </c>
      <c r="O47" s="1363">
        <v>0</v>
      </c>
      <c r="P47" s="1363">
        <v>0</v>
      </c>
      <c r="Q47" s="1363">
        <v>0</v>
      </c>
      <c r="R47" s="1363">
        <v>0</v>
      </c>
      <c r="S47" s="1363">
        <v>0</v>
      </c>
      <c r="T47" s="1363">
        <v>0</v>
      </c>
      <c r="U47" s="1363">
        <v>0</v>
      </c>
      <c r="V47" s="1363">
        <v>0</v>
      </c>
      <c r="W47" s="1363">
        <v>0</v>
      </c>
      <c r="X47" s="1365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362">
        <v>6</v>
      </c>
      <c r="F48" s="1363" t="s">
        <v>794</v>
      </c>
      <c r="G48" s="1363" t="s">
        <v>770</v>
      </c>
      <c r="H48" s="1371">
        <v>24.91</v>
      </c>
      <c r="I48" s="1363">
        <v>7</v>
      </c>
      <c r="J48" s="1363">
        <v>1</v>
      </c>
      <c r="K48" s="1363">
        <v>0</v>
      </c>
      <c r="L48" s="1363">
        <v>1</v>
      </c>
      <c r="M48" s="1363">
        <v>1</v>
      </c>
      <c r="N48" s="1363">
        <v>0</v>
      </c>
      <c r="O48" s="1363">
        <v>117</v>
      </c>
      <c r="P48" s="1363">
        <v>20</v>
      </c>
      <c r="Q48" s="1363">
        <v>0</v>
      </c>
      <c r="R48" s="1363">
        <v>80</v>
      </c>
      <c r="S48" s="1363">
        <v>0</v>
      </c>
      <c r="T48" s="1363">
        <v>18</v>
      </c>
      <c r="U48" s="1363">
        <v>24</v>
      </c>
      <c r="V48" s="1363">
        <v>0</v>
      </c>
      <c r="W48" s="1363">
        <v>18</v>
      </c>
      <c r="X48" s="136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362">
        <v>7</v>
      </c>
      <c r="F49" s="1363" t="s">
        <v>822</v>
      </c>
      <c r="G49" s="1363" t="s">
        <v>769</v>
      </c>
      <c r="H49" s="1371">
        <v>19.03</v>
      </c>
      <c r="I49" s="1363">
        <v>4</v>
      </c>
      <c r="J49" s="1363">
        <v>0</v>
      </c>
      <c r="K49" s="1363">
        <v>0</v>
      </c>
      <c r="L49" s="1363">
        <v>0</v>
      </c>
      <c r="M49" s="1363">
        <v>1</v>
      </c>
      <c r="N49" s="1363">
        <v>0</v>
      </c>
      <c r="O49" s="1363">
        <v>0</v>
      </c>
      <c r="P49" s="1363">
        <v>0</v>
      </c>
      <c r="Q49" s="1363">
        <v>0</v>
      </c>
      <c r="R49" s="1363">
        <v>0</v>
      </c>
      <c r="S49" s="1363">
        <v>0</v>
      </c>
      <c r="T49" s="1363">
        <v>0</v>
      </c>
      <c r="U49" s="1363">
        <v>0</v>
      </c>
      <c r="V49" s="1363">
        <v>0</v>
      </c>
      <c r="W49" s="1363">
        <v>0</v>
      </c>
      <c r="X49" s="1365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362">
        <v>8</v>
      </c>
      <c r="F50" s="1363" t="s">
        <v>812</v>
      </c>
      <c r="G50" s="1363" t="s">
        <v>769</v>
      </c>
      <c r="H50" s="1371">
        <v>18.59</v>
      </c>
      <c r="I50" s="1363">
        <v>4</v>
      </c>
      <c r="J50" s="1363">
        <v>1</v>
      </c>
      <c r="K50" s="1363">
        <v>0</v>
      </c>
      <c r="L50" s="1363">
        <v>0</v>
      </c>
      <c r="M50" s="1363">
        <v>1</v>
      </c>
      <c r="N50" s="1363">
        <v>0</v>
      </c>
      <c r="O50" s="1363">
        <v>0</v>
      </c>
      <c r="P50" s="1363">
        <v>20</v>
      </c>
      <c r="Q50" s="1363">
        <v>0</v>
      </c>
      <c r="R50" s="1363">
        <v>44</v>
      </c>
      <c r="S50" s="1363">
        <v>0</v>
      </c>
      <c r="T50" s="1363">
        <v>0</v>
      </c>
      <c r="U50" s="1363">
        <v>22</v>
      </c>
      <c r="V50" s="1363">
        <v>0</v>
      </c>
      <c r="W50" s="1363">
        <v>26</v>
      </c>
      <c r="X50" s="1365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362">
        <v>9</v>
      </c>
      <c r="F51" s="1363" t="s">
        <v>1</v>
      </c>
      <c r="G51" s="1363"/>
      <c r="H51" s="1371"/>
      <c r="I51" s="1363">
        <v>0</v>
      </c>
      <c r="J51" s="1363">
        <v>0</v>
      </c>
      <c r="K51" s="1363">
        <v>0</v>
      </c>
      <c r="L51" s="1363">
        <v>0</v>
      </c>
      <c r="M51" s="1363">
        <v>0</v>
      </c>
      <c r="N51" s="1363">
        <v>0</v>
      </c>
      <c r="O51" s="1363">
        <v>0</v>
      </c>
      <c r="P51" s="1363">
        <v>0</v>
      </c>
      <c r="Q51" s="1363">
        <v>0</v>
      </c>
      <c r="R51" s="1363">
        <v>0</v>
      </c>
      <c r="S51" s="1363">
        <v>0</v>
      </c>
      <c r="T51" s="1363">
        <v>0</v>
      </c>
      <c r="U51" s="1363">
        <v>0</v>
      </c>
      <c r="V51" s="1363">
        <v>0</v>
      </c>
      <c r="W51" s="1363">
        <v>0</v>
      </c>
      <c r="X51" s="136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66">
        <v>10</v>
      </c>
      <c r="F52" s="1367" t="s">
        <v>1</v>
      </c>
      <c r="G52" s="1367"/>
      <c r="H52" s="1372"/>
      <c r="I52" s="1367">
        <v>0</v>
      </c>
      <c r="J52" s="1367">
        <v>0</v>
      </c>
      <c r="K52" s="1367">
        <v>0</v>
      </c>
      <c r="L52" s="1367">
        <v>0</v>
      </c>
      <c r="M52" s="1367">
        <v>0</v>
      </c>
      <c r="N52" s="1367">
        <v>0</v>
      </c>
      <c r="O52" s="1367">
        <v>0</v>
      </c>
      <c r="P52" s="1367">
        <v>0</v>
      </c>
      <c r="Q52" s="1367">
        <v>0</v>
      </c>
      <c r="R52" s="1367">
        <v>0</v>
      </c>
      <c r="S52" s="1367">
        <v>0</v>
      </c>
      <c r="T52" s="1367">
        <v>0</v>
      </c>
      <c r="U52" s="1367">
        <v>0</v>
      </c>
      <c r="V52" s="1367">
        <v>0</v>
      </c>
      <c r="W52" s="1367">
        <v>0</v>
      </c>
      <c r="X52" s="136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303" t="s">
        <v>749</v>
      </c>
      <c r="F57" s="1304" t="s">
        <v>750</v>
      </c>
      <c r="G57" s="1304" t="s">
        <v>751</v>
      </c>
      <c r="H57" s="1304" t="s">
        <v>752</v>
      </c>
      <c r="I57" s="1304" t="s">
        <v>753</v>
      </c>
      <c r="J57" s="1304" t="s">
        <v>754</v>
      </c>
      <c r="K57" s="1304" t="s">
        <v>755</v>
      </c>
      <c r="L57" s="1304"/>
      <c r="M57" s="1304"/>
      <c r="N57" s="1304"/>
      <c r="O57" s="1304"/>
      <c r="P57" s="1304"/>
      <c r="Q57" s="1304"/>
      <c r="R57" s="1304"/>
      <c r="S57" s="1304"/>
      <c r="T57" s="1304"/>
      <c r="U57" s="1304"/>
      <c r="V57" s="1304"/>
      <c r="W57" s="1304"/>
      <c r="X57" s="130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13">
        <v>4</v>
      </c>
      <c r="F58" s="1314">
        <v>8</v>
      </c>
      <c r="G58" s="1307">
        <v>3</v>
      </c>
      <c r="H58" s="1307">
        <v>9</v>
      </c>
      <c r="I58" s="1308">
        <v>11</v>
      </c>
      <c r="J58" s="1308">
        <v>24</v>
      </c>
      <c r="K58" s="1307">
        <v>61</v>
      </c>
      <c r="L58" s="1307"/>
      <c r="M58" s="1307"/>
      <c r="N58" s="1307"/>
      <c r="O58" s="1307"/>
      <c r="P58" s="1307"/>
      <c r="Q58" s="1307"/>
      <c r="R58" s="1307"/>
      <c r="S58" s="1307"/>
      <c r="T58" s="1307"/>
      <c r="U58" s="1307"/>
      <c r="V58" s="1307"/>
      <c r="W58" s="1307"/>
      <c r="X58" s="1309"/>
      <c r="AA58" s="256">
        <f>IF(E58=D55,0,1)</f>
        <v>0</v>
      </c>
    </row>
    <row r="59" spans="2:28" x14ac:dyDescent="0.25">
      <c r="E59" s="1306" t="s">
        <v>581</v>
      </c>
      <c r="F59" s="1307" t="s">
        <v>63</v>
      </c>
      <c r="G59" s="1307" t="s">
        <v>756</v>
      </c>
      <c r="H59" s="1307" t="s">
        <v>757</v>
      </c>
      <c r="I59" s="1308" t="s">
        <v>66</v>
      </c>
      <c r="J59" s="1308" t="s">
        <v>67</v>
      </c>
      <c r="K59" s="1307" t="s">
        <v>68</v>
      </c>
      <c r="L59" s="1307" t="s">
        <v>69</v>
      </c>
      <c r="M59" s="1307" t="s">
        <v>22</v>
      </c>
      <c r="N59" s="1307" t="s">
        <v>758</v>
      </c>
      <c r="O59" s="1307" t="s">
        <v>759</v>
      </c>
      <c r="P59" s="1307" t="s">
        <v>760</v>
      </c>
      <c r="Q59" s="1307" t="s">
        <v>761</v>
      </c>
      <c r="R59" s="1307" t="s">
        <v>762</v>
      </c>
      <c r="S59" s="1307" t="s">
        <v>763</v>
      </c>
      <c r="T59" s="1307" t="s">
        <v>764</v>
      </c>
      <c r="U59" s="1307" t="s">
        <v>765</v>
      </c>
      <c r="V59" s="1307" t="s">
        <v>766</v>
      </c>
      <c r="W59" s="1307" t="s">
        <v>767</v>
      </c>
      <c r="X59" s="1309" t="s">
        <v>768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306">
        <v>1</v>
      </c>
      <c r="F60" s="1307" t="s">
        <v>801</v>
      </c>
      <c r="G60" s="1307" t="s">
        <v>769</v>
      </c>
      <c r="H60" s="1315">
        <v>25.33</v>
      </c>
      <c r="I60" s="1307">
        <v>4</v>
      </c>
      <c r="J60" s="1307">
        <v>2</v>
      </c>
      <c r="K60" s="1307">
        <v>0</v>
      </c>
      <c r="L60" s="1307">
        <v>0</v>
      </c>
      <c r="M60" s="1307">
        <v>1</v>
      </c>
      <c r="N60" s="1307">
        <v>0</v>
      </c>
      <c r="O60" s="1307">
        <v>0</v>
      </c>
      <c r="P60" s="1307">
        <v>77</v>
      </c>
      <c r="Q60" s="1307">
        <v>0</v>
      </c>
      <c r="R60" s="1307">
        <v>0</v>
      </c>
      <c r="S60" s="1307">
        <v>0</v>
      </c>
      <c r="T60" s="1307">
        <v>0</v>
      </c>
      <c r="U60" s="1307">
        <v>18</v>
      </c>
      <c r="V60" s="1307">
        <v>0</v>
      </c>
      <c r="W60" s="1307">
        <v>0</v>
      </c>
      <c r="X60" s="1309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306">
        <v>2</v>
      </c>
      <c r="F61" s="1307" t="s">
        <v>796</v>
      </c>
      <c r="G61" s="1307" t="s">
        <v>769</v>
      </c>
      <c r="H61" s="1315">
        <v>21.04</v>
      </c>
      <c r="I61" s="1307">
        <v>5</v>
      </c>
      <c r="J61" s="1307">
        <v>0</v>
      </c>
      <c r="K61" s="1307">
        <v>0</v>
      </c>
      <c r="L61" s="1307">
        <v>0</v>
      </c>
      <c r="M61" s="1307">
        <v>1</v>
      </c>
      <c r="N61" s="1307">
        <v>0</v>
      </c>
      <c r="O61" s="1307">
        <v>0</v>
      </c>
      <c r="P61" s="1307">
        <v>0</v>
      </c>
      <c r="Q61" s="1307">
        <v>16</v>
      </c>
      <c r="R61" s="1307">
        <v>0</v>
      </c>
      <c r="S61" s="1307">
        <v>0</v>
      </c>
      <c r="T61" s="1307">
        <v>0</v>
      </c>
      <c r="U61" s="1307">
        <v>0</v>
      </c>
      <c r="V61" s="1307">
        <v>22</v>
      </c>
      <c r="W61" s="1307">
        <v>0</v>
      </c>
      <c r="X61" s="1309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306">
        <v>3</v>
      </c>
      <c r="F62" s="1307" t="s">
        <v>730</v>
      </c>
      <c r="G62" s="1307" t="s">
        <v>769</v>
      </c>
      <c r="H62" s="1315">
        <v>19.25</v>
      </c>
      <c r="I62" s="1307">
        <v>2</v>
      </c>
      <c r="J62" s="1307">
        <v>0</v>
      </c>
      <c r="K62" s="1307">
        <v>0</v>
      </c>
      <c r="L62" s="1307">
        <v>0</v>
      </c>
      <c r="M62" s="1307">
        <v>1</v>
      </c>
      <c r="N62" s="1307">
        <v>0</v>
      </c>
      <c r="O62" s="1307">
        <v>0</v>
      </c>
      <c r="P62" s="1307">
        <v>0</v>
      </c>
      <c r="Q62" s="1307">
        <v>0</v>
      </c>
      <c r="R62" s="1307">
        <v>0</v>
      </c>
      <c r="S62" s="1307">
        <v>0</v>
      </c>
      <c r="T62" s="1307">
        <v>0</v>
      </c>
      <c r="U62" s="1307">
        <v>0</v>
      </c>
      <c r="V62" s="1307">
        <v>0</v>
      </c>
      <c r="W62" s="1307">
        <v>0</v>
      </c>
      <c r="X62" s="130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88</v>
      </c>
      <c r="C63" s="256">
        <f t="shared" ca="1" si="21"/>
        <v>88</v>
      </c>
      <c r="E63" s="1306">
        <v>4</v>
      </c>
      <c r="F63" s="1307" t="s">
        <v>830</v>
      </c>
      <c r="G63" s="1307" t="s">
        <v>770</v>
      </c>
      <c r="H63" s="1315">
        <v>23.89</v>
      </c>
      <c r="I63" s="1307">
        <v>8</v>
      </c>
      <c r="J63" s="1307">
        <v>2</v>
      </c>
      <c r="K63" s="1307">
        <v>0</v>
      </c>
      <c r="L63" s="1307">
        <v>2</v>
      </c>
      <c r="M63" s="1307">
        <v>1</v>
      </c>
      <c r="N63" s="1307">
        <v>42</v>
      </c>
      <c r="O63" s="1307">
        <v>0</v>
      </c>
      <c r="P63" s="1307">
        <v>0</v>
      </c>
      <c r="Q63" s="1307">
        <v>40</v>
      </c>
      <c r="R63" s="1307">
        <v>74</v>
      </c>
      <c r="S63" s="1307">
        <v>32</v>
      </c>
      <c r="T63" s="1307">
        <v>0</v>
      </c>
      <c r="U63" s="1307">
        <v>0</v>
      </c>
      <c r="V63" s="1307">
        <v>20</v>
      </c>
      <c r="W63" s="1307">
        <v>20</v>
      </c>
      <c r="X63" s="1309">
        <v>22</v>
      </c>
      <c r="Y63" s="256">
        <f t="shared" ca="1" si="19"/>
        <v>88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306">
        <v>5</v>
      </c>
      <c r="F64" s="1307" t="s">
        <v>799</v>
      </c>
      <c r="G64" s="1307" t="s">
        <v>769</v>
      </c>
      <c r="H64" s="1315">
        <v>21.98</v>
      </c>
      <c r="I64" s="1307">
        <v>3</v>
      </c>
      <c r="J64" s="1307">
        <v>2</v>
      </c>
      <c r="K64" s="1307">
        <v>0</v>
      </c>
      <c r="L64" s="1307">
        <v>0</v>
      </c>
      <c r="M64" s="1307">
        <v>1</v>
      </c>
      <c r="N64" s="1307">
        <v>0</v>
      </c>
      <c r="O64" s="1307">
        <v>0</v>
      </c>
      <c r="P64" s="1307">
        <v>0</v>
      </c>
      <c r="Q64" s="1307">
        <v>0</v>
      </c>
      <c r="R64" s="1307">
        <v>0</v>
      </c>
      <c r="S64" s="1307">
        <v>0</v>
      </c>
      <c r="T64" s="1307">
        <v>0</v>
      </c>
      <c r="U64" s="1307">
        <v>0</v>
      </c>
      <c r="V64" s="1307">
        <v>0</v>
      </c>
      <c r="W64" s="1307">
        <v>0</v>
      </c>
      <c r="X64" s="1309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81</v>
      </c>
      <c r="C65" s="256">
        <f t="shared" ca="1" si="21"/>
        <v>81</v>
      </c>
      <c r="E65" s="1306">
        <v>6</v>
      </c>
      <c r="F65" s="1307" t="s">
        <v>668</v>
      </c>
      <c r="G65" s="1307" t="s">
        <v>769</v>
      </c>
      <c r="H65" s="1315">
        <v>15.83</v>
      </c>
      <c r="I65" s="1307">
        <v>3</v>
      </c>
      <c r="J65" s="1307">
        <v>1</v>
      </c>
      <c r="K65" s="1307">
        <v>0</v>
      </c>
      <c r="L65" s="1307">
        <v>0</v>
      </c>
      <c r="M65" s="1307">
        <v>1</v>
      </c>
      <c r="N65" s="1307">
        <v>0</v>
      </c>
      <c r="O65" s="1307">
        <v>0</v>
      </c>
      <c r="P65" s="1307">
        <v>0</v>
      </c>
      <c r="Q65" s="1307">
        <v>0</v>
      </c>
      <c r="R65" s="1307">
        <v>0</v>
      </c>
      <c r="S65" s="1307">
        <v>0</v>
      </c>
      <c r="T65" s="1307">
        <v>0</v>
      </c>
      <c r="U65" s="1307">
        <v>0</v>
      </c>
      <c r="V65" s="1307">
        <v>0</v>
      </c>
      <c r="W65" s="1307">
        <v>0</v>
      </c>
      <c r="X65" s="1309">
        <v>0</v>
      </c>
      <c r="Y65" s="256">
        <f t="shared" ca="1" si="19"/>
        <v>81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306">
        <v>7</v>
      </c>
      <c r="F66" s="1307" t="s">
        <v>797</v>
      </c>
      <c r="G66" s="1307" t="s">
        <v>769</v>
      </c>
      <c r="H66" s="1315">
        <v>27.53</v>
      </c>
      <c r="I66" s="1307">
        <v>2</v>
      </c>
      <c r="J66" s="1307">
        <v>6</v>
      </c>
      <c r="K66" s="1307">
        <v>0</v>
      </c>
      <c r="L66" s="1307">
        <v>0</v>
      </c>
      <c r="M66" s="1307">
        <v>1</v>
      </c>
      <c r="N66" s="1307">
        <v>0</v>
      </c>
      <c r="O66" s="1307">
        <v>0</v>
      </c>
      <c r="P66" s="1307">
        <v>36</v>
      </c>
      <c r="Q66" s="1307">
        <v>0</v>
      </c>
      <c r="R66" s="1307">
        <v>16</v>
      </c>
      <c r="S66" s="1307">
        <v>0</v>
      </c>
      <c r="T66" s="1307">
        <v>0</v>
      </c>
      <c r="U66" s="1307">
        <v>16</v>
      </c>
      <c r="V66" s="1307">
        <v>0</v>
      </c>
      <c r="W66" s="1307">
        <v>16</v>
      </c>
      <c r="X66" s="1309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306">
        <v>8</v>
      </c>
      <c r="F67" s="1307" t="s">
        <v>808</v>
      </c>
      <c r="G67" s="1307" t="s">
        <v>770</v>
      </c>
      <c r="H67" s="1315">
        <v>21.27</v>
      </c>
      <c r="I67" s="1307">
        <v>4</v>
      </c>
      <c r="J67" s="1307">
        <v>2</v>
      </c>
      <c r="K67" s="1307">
        <v>0</v>
      </c>
      <c r="L67" s="1307">
        <v>1</v>
      </c>
      <c r="M67" s="1307">
        <v>1</v>
      </c>
      <c r="N67" s="1307">
        <v>0</v>
      </c>
      <c r="O67" s="1307">
        <v>0</v>
      </c>
      <c r="P67" s="1307">
        <v>36</v>
      </c>
      <c r="Q67" s="1307">
        <v>47</v>
      </c>
      <c r="R67" s="1307">
        <v>28</v>
      </c>
      <c r="S67" s="1307">
        <v>0</v>
      </c>
      <c r="T67" s="1307">
        <v>0</v>
      </c>
      <c r="U67" s="1307">
        <v>22</v>
      </c>
      <c r="V67" s="1307">
        <v>24</v>
      </c>
      <c r="W67" s="1307">
        <v>27</v>
      </c>
      <c r="X67" s="1309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306">
        <v>9</v>
      </c>
      <c r="F68" s="1307" t="s">
        <v>1</v>
      </c>
      <c r="G68" s="1307"/>
      <c r="H68" s="1315"/>
      <c r="I68" s="1307">
        <v>0</v>
      </c>
      <c r="J68" s="1307">
        <v>0</v>
      </c>
      <c r="K68" s="1307">
        <v>0</v>
      </c>
      <c r="L68" s="1307">
        <v>0</v>
      </c>
      <c r="M68" s="1307">
        <v>0</v>
      </c>
      <c r="N68" s="1307">
        <v>0</v>
      </c>
      <c r="O68" s="1307">
        <v>0</v>
      </c>
      <c r="P68" s="1307">
        <v>0</v>
      </c>
      <c r="Q68" s="1307">
        <v>0</v>
      </c>
      <c r="R68" s="1307">
        <v>0</v>
      </c>
      <c r="S68" s="1307">
        <v>0</v>
      </c>
      <c r="T68" s="1307">
        <v>0</v>
      </c>
      <c r="U68" s="1307">
        <v>0</v>
      </c>
      <c r="V68" s="1307">
        <v>0</v>
      </c>
      <c r="W68" s="1307">
        <v>0</v>
      </c>
      <c r="X68" s="130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10">
        <v>10</v>
      </c>
      <c r="F69" s="1311" t="s">
        <v>1</v>
      </c>
      <c r="G69" s="1311"/>
      <c r="H69" s="1316"/>
      <c r="I69" s="1311">
        <v>0</v>
      </c>
      <c r="J69" s="1311">
        <v>0</v>
      </c>
      <c r="K69" s="1311">
        <v>0</v>
      </c>
      <c r="L69" s="1311">
        <v>0</v>
      </c>
      <c r="M69" s="1311">
        <v>0</v>
      </c>
      <c r="N69" s="1311">
        <v>0</v>
      </c>
      <c r="O69" s="1311">
        <v>0</v>
      </c>
      <c r="P69" s="1311">
        <v>0</v>
      </c>
      <c r="Q69" s="1311">
        <v>0</v>
      </c>
      <c r="R69" s="1311">
        <v>0</v>
      </c>
      <c r="S69" s="1311">
        <v>0</v>
      </c>
      <c r="T69" s="1311">
        <v>0</v>
      </c>
      <c r="U69" s="1311">
        <v>0</v>
      </c>
      <c r="V69" s="1311">
        <v>0</v>
      </c>
      <c r="W69" s="1311">
        <v>0</v>
      </c>
      <c r="X69" s="131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275" t="s">
        <v>749</v>
      </c>
      <c r="F74" s="1276" t="s">
        <v>750</v>
      </c>
      <c r="G74" s="1276" t="s">
        <v>751</v>
      </c>
      <c r="H74" s="1276" t="s">
        <v>752</v>
      </c>
      <c r="I74" s="1276" t="s">
        <v>753</v>
      </c>
      <c r="J74" s="1276" t="s">
        <v>754</v>
      </c>
      <c r="K74" s="1276" t="s">
        <v>755</v>
      </c>
      <c r="L74" s="1276"/>
      <c r="M74" s="1276"/>
      <c r="N74" s="1276"/>
      <c r="O74" s="1276"/>
      <c r="P74" s="1276"/>
      <c r="Q74" s="1276"/>
      <c r="R74" s="1276"/>
      <c r="S74" s="1276"/>
      <c r="T74" s="1276"/>
      <c r="U74" s="1276"/>
      <c r="V74" s="1276"/>
      <c r="W74" s="1276"/>
      <c r="X74" s="127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85">
        <v>5</v>
      </c>
      <c r="F75" s="1286">
        <v>2</v>
      </c>
      <c r="G75" s="1279">
        <v>3</v>
      </c>
      <c r="H75" s="1279">
        <v>9</v>
      </c>
      <c r="I75" s="1280">
        <v>10</v>
      </c>
      <c r="J75" s="1280">
        <v>24</v>
      </c>
      <c r="K75" s="1279">
        <v>44</v>
      </c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  <c r="V75" s="1279"/>
      <c r="W75" s="1279"/>
      <c r="X75" s="1281"/>
      <c r="AA75" s="256">
        <f>IF(E75=D72,0,1)</f>
        <v>0</v>
      </c>
    </row>
    <row r="76" spans="2:28" x14ac:dyDescent="0.25">
      <c r="E76" s="1278" t="s">
        <v>581</v>
      </c>
      <c r="F76" s="1279" t="s">
        <v>63</v>
      </c>
      <c r="G76" s="1279" t="s">
        <v>756</v>
      </c>
      <c r="H76" s="1279" t="s">
        <v>757</v>
      </c>
      <c r="I76" s="1280" t="s">
        <v>66</v>
      </c>
      <c r="J76" s="1280" t="s">
        <v>67</v>
      </c>
      <c r="K76" s="1279" t="s">
        <v>68</v>
      </c>
      <c r="L76" s="1279" t="s">
        <v>69</v>
      </c>
      <c r="M76" s="1279" t="s">
        <v>22</v>
      </c>
      <c r="N76" s="1279" t="s">
        <v>758</v>
      </c>
      <c r="O76" s="1279" t="s">
        <v>759</v>
      </c>
      <c r="P76" s="1279" t="s">
        <v>760</v>
      </c>
      <c r="Q76" s="1279" t="s">
        <v>761</v>
      </c>
      <c r="R76" s="1279" t="s">
        <v>762</v>
      </c>
      <c r="S76" s="1279" t="s">
        <v>763</v>
      </c>
      <c r="T76" s="1279" t="s">
        <v>764</v>
      </c>
      <c r="U76" s="1279" t="s">
        <v>765</v>
      </c>
      <c r="V76" s="1279" t="s">
        <v>766</v>
      </c>
      <c r="W76" s="1279" t="s">
        <v>767</v>
      </c>
      <c r="X76" s="1281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278">
        <v>1</v>
      </c>
      <c r="F77" s="1279" t="s">
        <v>697</v>
      </c>
      <c r="G77" s="1279" t="s">
        <v>770</v>
      </c>
      <c r="H77" s="1287">
        <v>18.3</v>
      </c>
      <c r="I77" s="1279">
        <v>3</v>
      </c>
      <c r="J77" s="1279">
        <v>0</v>
      </c>
      <c r="K77" s="1279">
        <v>0</v>
      </c>
      <c r="L77" s="1279">
        <v>1</v>
      </c>
      <c r="M77" s="1279">
        <v>1</v>
      </c>
      <c r="N77" s="1279">
        <v>0</v>
      </c>
      <c r="O77" s="1279">
        <v>32</v>
      </c>
      <c r="P77" s="1279">
        <v>0</v>
      </c>
      <c r="Q77" s="1279">
        <v>38</v>
      </c>
      <c r="R77" s="1279">
        <v>0</v>
      </c>
      <c r="S77" s="1279">
        <v>20</v>
      </c>
      <c r="T77" s="1279">
        <v>30</v>
      </c>
      <c r="U77" s="1279">
        <v>0</v>
      </c>
      <c r="V77" s="1279">
        <v>25</v>
      </c>
      <c r="W77" s="1279">
        <v>0</v>
      </c>
      <c r="X77" s="1281">
        <v>25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278">
        <v>2</v>
      </c>
      <c r="F78" s="1279" t="s">
        <v>674</v>
      </c>
      <c r="G78" s="1279" t="s">
        <v>769</v>
      </c>
      <c r="H78" s="1287">
        <v>20.86</v>
      </c>
      <c r="I78" s="1279">
        <v>2</v>
      </c>
      <c r="J78" s="1279">
        <v>2</v>
      </c>
      <c r="K78" s="1279">
        <v>0</v>
      </c>
      <c r="L78" s="1279">
        <v>0</v>
      </c>
      <c r="M78" s="1279">
        <v>1</v>
      </c>
      <c r="N78" s="1279">
        <v>0</v>
      </c>
      <c r="O78" s="1279">
        <v>0</v>
      </c>
      <c r="P78" s="1279">
        <v>0</v>
      </c>
      <c r="Q78" s="1279">
        <v>0</v>
      </c>
      <c r="R78" s="1279">
        <v>0</v>
      </c>
      <c r="S78" s="1279">
        <v>0</v>
      </c>
      <c r="T78" s="1279">
        <v>0</v>
      </c>
      <c r="U78" s="1279">
        <v>0</v>
      </c>
      <c r="V78" s="1279">
        <v>0</v>
      </c>
      <c r="W78" s="1279">
        <v>0</v>
      </c>
      <c r="X78" s="1281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78">
        <v>3</v>
      </c>
      <c r="F79" s="1279" t="s">
        <v>711</v>
      </c>
      <c r="G79" s="1279" t="s">
        <v>770</v>
      </c>
      <c r="H79" s="1287">
        <v>25.59</v>
      </c>
      <c r="I79" s="1279">
        <v>3</v>
      </c>
      <c r="J79" s="1279">
        <v>4</v>
      </c>
      <c r="K79" s="1279">
        <v>0</v>
      </c>
      <c r="L79" s="1279">
        <v>1</v>
      </c>
      <c r="M79" s="1279">
        <v>1</v>
      </c>
      <c r="N79" s="1279">
        <v>0</v>
      </c>
      <c r="O79" s="1279">
        <v>40</v>
      </c>
      <c r="P79" s="1279">
        <v>0</v>
      </c>
      <c r="Q79" s="1279">
        <v>73</v>
      </c>
      <c r="R79" s="1279">
        <v>0</v>
      </c>
      <c r="S79" s="1279">
        <v>32</v>
      </c>
      <c r="T79" s="1279">
        <v>23</v>
      </c>
      <c r="U79" s="1279">
        <v>0</v>
      </c>
      <c r="V79" s="1279">
        <v>18</v>
      </c>
      <c r="W79" s="1279">
        <v>0</v>
      </c>
      <c r="X79" s="1281">
        <v>16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278">
        <v>4</v>
      </c>
      <c r="F80" s="1279" t="s">
        <v>701</v>
      </c>
      <c r="G80" s="1279" t="s">
        <v>770</v>
      </c>
      <c r="H80" s="1287">
        <v>22.94</v>
      </c>
      <c r="I80" s="1279">
        <v>6</v>
      </c>
      <c r="J80" s="1279">
        <v>1</v>
      </c>
      <c r="K80" s="1279">
        <v>0</v>
      </c>
      <c r="L80" s="1279">
        <v>1</v>
      </c>
      <c r="M80" s="1279">
        <v>1</v>
      </c>
      <c r="N80" s="1279">
        <v>0</v>
      </c>
      <c r="O80" s="1279">
        <v>0</v>
      </c>
      <c r="P80" s="1279">
        <v>32</v>
      </c>
      <c r="Q80" s="1279">
        <v>40</v>
      </c>
      <c r="R80" s="1279">
        <v>4</v>
      </c>
      <c r="S80" s="1279">
        <v>0</v>
      </c>
      <c r="T80" s="1279">
        <v>0</v>
      </c>
      <c r="U80" s="1279">
        <v>21</v>
      </c>
      <c r="V80" s="1279">
        <v>20</v>
      </c>
      <c r="W80" s="1279">
        <v>25</v>
      </c>
      <c r="X80" s="128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113</v>
      </c>
      <c r="C81" s="256">
        <f t="shared" ca="1" si="27"/>
        <v>113</v>
      </c>
      <c r="E81" s="1278">
        <v>5</v>
      </c>
      <c r="F81" s="1279" t="s">
        <v>828</v>
      </c>
      <c r="G81" s="1279" t="s">
        <v>769</v>
      </c>
      <c r="H81" s="1287">
        <v>18.37</v>
      </c>
      <c r="I81" s="1279">
        <v>3</v>
      </c>
      <c r="J81" s="1279">
        <v>1</v>
      </c>
      <c r="K81" s="1279">
        <v>0</v>
      </c>
      <c r="L81" s="1279">
        <v>0</v>
      </c>
      <c r="M81" s="1279">
        <v>1</v>
      </c>
      <c r="N81" s="1279">
        <v>0</v>
      </c>
      <c r="O81" s="1279">
        <v>0</v>
      </c>
      <c r="P81" s="1279">
        <v>0</v>
      </c>
      <c r="Q81" s="1279">
        <v>0</v>
      </c>
      <c r="R81" s="1279">
        <v>0</v>
      </c>
      <c r="S81" s="1279">
        <v>0</v>
      </c>
      <c r="T81" s="1279">
        <v>0</v>
      </c>
      <c r="U81" s="1279">
        <v>0</v>
      </c>
      <c r="V81" s="1279">
        <v>0</v>
      </c>
      <c r="W81" s="1279">
        <v>0</v>
      </c>
      <c r="X81" s="1281">
        <v>0</v>
      </c>
      <c r="Y81" s="256">
        <f t="shared" ca="1" si="25"/>
        <v>113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114</v>
      </c>
      <c r="C82" s="256">
        <f t="shared" ca="1" si="27"/>
        <v>114</v>
      </c>
      <c r="E82" s="1278">
        <v>6</v>
      </c>
      <c r="F82" s="1279" t="s">
        <v>829</v>
      </c>
      <c r="G82" s="1279" t="s">
        <v>769</v>
      </c>
      <c r="H82" s="1287">
        <v>21.03</v>
      </c>
      <c r="I82" s="1279">
        <v>4</v>
      </c>
      <c r="J82" s="1279">
        <v>1</v>
      </c>
      <c r="K82" s="1279">
        <v>0</v>
      </c>
      <c r="L82" s="1279">
        <v>0</v>
      </c>
      <c r="M82" s="1279">
        <v>1</v>
      </c>
      <c r="N82" s="1279">
        <v>0</v>
      </c>
      <c r="O82" s="1279">
        <v>0</v>
      </c>
      <c r="P82" s="1279">
        <v>0</v>
      </c>
      <c r="Q82" s="1279">
        <v>0</v>
      </c>
      <c r="R82" s="1279">
        <v>0</v>
      </c>
      <c r="S82" s="1279">
        <v>0</v>
      </c>
      <c r="T82" s="1279">
        <v>0</v>
      </c>
      <c r="U82" s="1279">
        <v>0</v>
      </c>
      <c r="V82" s="1279">
        <v>0</v>
      </c>
      <c r="W82" s="1279">
        <v>0</v>
      </c>
      <c r="X82" s="1281">
        <v>0</v>
      </c>
      <c r="Y82" s="256">
        <f t="shared" ca="1" si="25"/>
        <v>114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278">
        <v>7</v>
      </c>
      <c r="F83" s="1279" t="s">
        <v>675</v>
      </c>
      <c r="G83" s="1279" t="s">
        <v>769</v>
      </c>
      <c r="H83" s="1287">
        <v>17.97</v>
      </c>
      <c r="I83" s="1279">
        <v>2</v>
      </c>
      <c r="J83" s="1279">
        <v>0</v>
      </c>
      <c r="K83" s="1279">
        <v>0</v>
      </c>
      <c r="L83" s="1279">
        <v>0</v>
      </c>
      <c r="M83" s="1279">
        <v>1</v>
      </c>
      <c r="N83" s="1279">
        <v>0</v>
      </c>
      <c r="O83" s="1279">
        <v>0</v>
      </c>
      <c r="P83" s="1279">
        <v>0</v>
      </c>
      <c r="Q83" s="1279">
        <v>36</v>
      </c>
      <c r="R83" s="1279">
        <v>0</v>
      </c>
      <c r="S83" s="1279">
        <v>0</v>
      </c>
      <c r="T83" s="1279">
        <v>0</v>
      </c>
      <c r="U83" s="1279">
        <v>0</v>
      </c>
      <c r="V83" s="1279">
        <v>26</v>
      </c>
      <c r="W83" s="1279">
        <v>0</v>
      </c>
      <c r="X83" s="1281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278">
        <v>8</v>
      </c>
      <c r="F84" s="1279" t="s">
        <v>672</v>
      </c>
      <c r="G84" s="1279" t="s">
        <v>769</v>
      </c>
      <c r="H84" s="1287">
        <v>17.14</v>
      </c>
      <c r="I84" s="1279">
        <v>3</v>
      </c>
      <c r="J84" s="1279">
        <v>0</v>
      </c>
      <c r="K84" s="1279">
        <v>0</v>
      </c>
      <c r="L84" s="1279">
        <v>0</v>
      </c>
      <c r="M84" s="1279">
        <v>1</v>
      </c>
      <c r="N84" s="1279">
        <v>0</v>
      </c>
      <c r="O84" s="1279">
        <v>0</v>
      </c>
      <c r="P84" s="1279">
        <v>0</v>
      </c>
      <c r="Q84" s="1279">
        <v>0</v>
      </c>
      <c r="R84" s="1279">
        <v>0</v>
      </c>
      <c r="S84" s="1279">
        <v>0</v>
      </c>
      <c r="T84" s="1279">
        <v>0</v>
      </c>
      <c r="U84" s="1279">
        <v>0</v>
      </c>
      <c r="V84" s="1279">
        <v>0</v>
      </c>
      <c r="W84" s="1279">
        <v>0</v>
      </c>
      <c r="X84" s="1281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278">
        <v>9</v>
      </c>
      <c r="F85" s="1279" t="s">
        <v>1</v>
      </c>
      <c r="G85" s="1279"/>
      <c r="H85" s="1287"/>
      <c r="I85" s="1279">
        <v>0</v>
      </c>
      <c r="J85" s="1279">
        <v>0</v>
      </c>
      <c r="K85" s="1279">
        <v>0</v>
      </c>
      <c r="L85" s="1279">
        <v>0</v>
      </c>
      <c r="M85" s="1279">
        <v>0</v>
      </c>
      <c r="N85" s="1279">
        <v>0</v>
      </c>
      <c r="O85" s="1279">
        <v>0</v>
      </c>
      <c r="P85" s="1279">
        <v>0</v>
      </c>
      <c r="Q85" s="1279">
        <v>0</v>
      </c>
      <c r="R85" s="1279">
        <v>0</v>
      </c>
      <c r="S85" s="1279">
        <v>0</v>
      </c>
      <c r="T85" s="1279">
        <v>0</v>
      </c>
      <c r="U85" s="1279">
        <v>0</v>
      </c>
      <c r="V85" s="1279">
        <v>0</v>
      </c>
      <c r="W85" s="1279">
        <v>0</v>
      </c>
      <c r="X85" s="128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82">
        <v>10</v>
      </c>
      <c r="F86" s="1283" t="s">
        <v>1</v>
      </c>
      <c r="G86" s="1283"/>
      <c r="H86" s="1288"/>
      <c r="I86" s="1283">
        <v>0</v>
      </c>
      <c r="J86" s="1283">
        <v>0</v>
      </c>
      <c r="K86" s="1283">
        <v>0</v>
      </c>
      <c r="L86" s="1283">
        <v>0</v>
      </c>
      <c r="M86" s="1283">
        <v>0</v>
      </c>
      <c r="N86" s="1283">
        <v>0</v>
      </c>
      <c r="O86" s="1283">
        <v>0</v>
      </c>
      <c r="P86" s="1283">
        <v>0</v>
      </c>
      <c r="Q86" s="1283">
        <v>0</v>
      </c>
      <c r="R86" s="1283">
        <v>0</v>
      </c>
      <c r="S86" s="1283">
        <v>0</v>
      </c>
      <c r="T86" s="1283">
        <v>0</v>
      </c>
      <c r="U86" s="1283">
        <v>0</v>
      </c>
      <c r="V86" s="1283">
        <v>0</v>
      </c>
      <c r="W86" s="1283">
        <v>0</v>
      </c>
      <c r="X86" s="128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261" t="s">
        <v>749</v>
      </c>
      <c r="F91" s="1262" t="s">
        <v>750</v>
      </c>
      <c r="G91" s="1262" t="s">
        <v>751</v>
      </c>
      <c r="H91" s="1262" t="s">
        <v>752</v>
      </c>
      <c r="I91" s="1262" t="s">
        <v>753</v>
      </c>
      <c r="J91" s="1262" t="s">
        <v>754</v>
      </c>
      <c r="K91" s="1262" t="s">
        <v>755</v>
      </c>
      <c r="L91" s="1262"/>
      <c r="M91" s="1262"/>
      <c r="N91" s="1262"/>
      <c r="O91" s="1262"/>
      <c r="P91" s="1262"/>
      <c r="Q91" s="1262"/>
      <c r="R91" s="1262"/>
      <c r="S91" s="1262"/>
      <c r="T91" s="1262"/>
      <c r="U91" s="1262"/>
      <c r="V91" s="1262"/>
      <c r="W91" s="1262"/>
      <c r="X91" s="126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71">
        <v>6</v>
      </c>
      <c r="F92" s="1272">
        <v>10</v>
      </c>
      <c r="G92" s="1265">
        <v>5</v>
      </c>
      <c r="H92" s="1265">
        <v>7</v>
      </c>
      <c r="I92" s="1266">
        <v>15</v>
      </c>
      <c r="J92" s="1266">
        <v>18</v>
      </c>
      <c r="K92" s="1265">
        <v>76</v>
      </c>
      <c r="L92" s="1265"/>
      <c r="M92" s="1265"/>
      <c r="N92" s="1265"/>
      <c r="O92" s="1265"/>
      <c r="P92" s="1265"/>
      <c r="Q92" s="1265"/>
      <c r="R92" s="1265"/>
      <c r="S92" s="1265"/>
      <c r="T92" s="1265"/>
      <c r="U92" s="1265"/>
      <c r="V92" s="1265"/>
      <c r="W92" s="1265"/>
      <c r="X92" s="1267"/>
      <c r="AA92" s="256">
        <f>IF(E92=D89,0,1)</f>
        <v>0</v>
      </c>
    </row>
    <row r="93" spans="2:28" x14ac:dyDescent="0.25">
      <c r="E93" s="1264" t="s">
        <v>581</v>
      </c>
      <c r="F93" s="1265" t="s">
        <v>63</v>
      </c>
      <c r="G93" s="1265" t="s">
        <v>756</v>
      </c>
      <c r="H93" s="1265" t="s">
        <v>757</v>
      </c>
      <c r="I93" s="1266" t="s">
        <v>66</v>
      </c>
      <c r="J93" s="1266" t="s">
        <v>67</v>
      </c>
      <c r="K93" s="1265" t="s">
        <v>68</v>
      </c>
      <c r="L93" s="1265" t="s">
        <v>69</v>
      </c>
      <c r="M93" s="1265" t="s">
        <v>22</v>
      </c>
      <c r="N93" s="1265" t="s">
        <v>758</v>
      </c>
      <c r="O93" s="1265" t="s">
        <v>759</v>
      </c>
      <c r="P93" s="1265" t="s">
        <v>760</v>
      </c>
      <c r="Q93" s="1265" t="s">
        <v>761</v>
      </c>
      <c r="R93" s="1265" t="s">
        <v>762</v>
      </c>
      <c r="S93" s="1265" t="s">
        <v>763</v>
      </c>
      <c r="T93" s="1265" t="s">
        <v>764</v>
      </c>
      <c r="U93" s="1265" t="s">
        <v>765</v>
      </c>
      <c r="V93" s="1265" t="s">
        <v>766</v>
      </c>
      <c r="W93" s="1265" t="s">
        <v>767</v>
      </c>
      <c r="X93" s="1267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1264">
        <v>1</v>
      </c>
      <c r="F94" s="1265" t="s">
        <v>587</v>
      </c>
      <c r="G94" s="1265" t="s">
        <v>770</v>
      </c>
      <c r="H94" s="1273">
        <v>21.01</v>
      </c>
      <c r="I94" s="1265">
        <v>6</v>
      </c>
      <c r="J94" s="1265">
        <v>0</v>
      </c>
      <c r="K94" s="1265">
        <v>1</v>
      </c>
      <c r="L94" s="1265">
        <v>1</v>
      </c>
      <c r="M94" s="1265">
        <v>1</v>
      </c>
      <c r="N94" s="1265">
        <v>0</v>
      </c>
      <c r="O94" s="1265">
        <v>12</v>
      </c>
      <c r="P94" s="1265">
        <v>0</v>
      </c>
      <c r="Q94" s="1265">
        <v>20</v>
      </c>
      <c r="R94" s="1265">
        <v>34</v>
      </c>
      <c r="S94" s="1265">
        <v>0</v>
      </c>
      <c r="T94" s="1265">
        <v>26</v>
      </c>
      <c r="U94" s="1265">
        <v>0</v>
      </c>
      <c r="V94" s="1265">
        <v>22</v>
      </c>
      <c r="W94" s="1265">
        <v>20</v>
      </c>
      <c r="X94" s="1267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264">
        <v>2</v>
      </c>
      <c r="F95" s="1265" t="s">
        <v>590</v>
      </c>
      <c r="G95" s="1265" t="s">
        <v>769</v>
      </c>
      <c r="H95" s="1273">
        <v>17.72</v>
      </c>
      <c r="I95" s="1265">
        <v>3</v>
      </c>
      <c r="J95" s="1265">
        <v>0</v>
      </c>
      <c r="K95" s="1265">
        <v>0</v>
      </c>
      <c r="L95" s="1265">
        <v>0</v>
      </c>
      <c r="M95" s="1265">
        <v>1</v>
      </c>
      <c r="N95" s="1265">
        <v>0</v>
      </c>
      <c r="O95" s="1265">
        <v>0</v>
      </c>
      <c r="P95" s="1265">
        <v>0</v>
      </c>
      <c r="Q95" s="1265">
        <v>0</v>
      </c>
      <c r="R95" s="1265">
        <v>0</v>
      </c>
      <c r="S95" s="1265">
        <v>0</v>
      </c>
      <c r="T95" s="1265">
        <v>0</v>
      </c>
      <c r="U95" s="1265">
        <v>0</v>
      </c>
      <c r="V95" s="1265">
        <v>0</v>
      </c>
      <c r="W95" s="1265">
        <v>0</v>
      </c>
      <c r="X95" s="1267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264">
        <v>3</v>
      </c>
      <c r="F96" s="1265" t="s">
        <v>586</v>
      </c>
      <c r="G96" s="1265" t="s">
        <v>769</v>
      </c>
      <c r="H96" s="1273">
        <v>24.06</v>
      </c>
      <c r="I96" s="1265">
        <v>2</v>
      </c>
      <c r="J96" s="1265">
        <v>2</v>
      </c>
      <c r="K96" s="1265">
        <v>0</v>
      </c>
      <c r="L96" s="1265">
        <v>0</v>
      </c>
      <c r="M96" s="1265">
        <v>1</v>
      </c>
      <c r="N96" s="1265">
        <v>0</v>
      </c>
      <c r="O96" s="1265">
        <v>0</v>
      </c>
      <c r="P96" s="1265">
        <v>0</v>
      </c>
      <c r="Q96" s="1265">
        <v>0</v>
      </c>
      <c r="R96" s="1265">
        <v>0</v>
      </c>
      <c r="S96" s="1265">
        <v>0</v>
      </c>
      <c r="T96" s="1265">
        <v>0</v>
      </c>
      <c r="U96" s="1265">
        <v>0</v>
      </c>
      <c r="V96" s="1265">
        <v>0</v>
      </c>
      <c r="W96" s="1265">
        <v>0</v>
      </c>
      <c r="X96" s="1267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264">
        <v>4</v>
      </c>
      <c r="F97" s="1265" t="s">
        <v>579</v>
      </c>
      <c r="G97" s="1265" t="s">
        <v>770</v>
      </c>
      <c r="H97" s="1273">
        <v>25.18</v>
      </c>
      <c r="I97" s="1265">
        <v>3</v>
      </c>
      <c r="J97" s="1265">
        <v>4</v>
      </c>
      <c r="K97" s="1265">
        <v>0</v>
      </c>
      <c r="L97" s="1265">
        <v>2</v>
      </c>
      <c r="M97" s="1265">
        <v>1</v>
      </c>
      <c r="N97" s="1265">
        <v>8</v>
      </c>
      <c r="O97" s="1265">
        <v>0</v>
      </c>
      <c r="P97" s="1265">
        <v>52</v>
      </c>
      <c r="Q97" s="1265">
        <v>4</v>
      </c>
      <c r="R97" s="1265">
        <v>40</v>
      </c>
      <c r="S97" s="1265">
        <v>0</v>
      </c>
      <c r="T97" s="1265">
        <v>0</v>
      </c>
      <c r="U97" s="1265">
        <v>15</v>
      </c>
      <c r="V97" s="1265">
        <v>24</v>
      </c>
      <c r="W97" s="1265">
        <v>21</v>
      </c>
      <c r="X97" s="1267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264">
        <v>5</v>
      </c>
      <c r="F98" s="1265" t="s">
        <v>693</v>
      </c>
      <c r="G98" s="1265" t="s">
        <v>770</v>
      </c>
      <c r="H98" s="1273">
        <v>25.38</v>
      </c>
      <c r="I98" s="1265">
        <v>3</v>
      </c>
      <c r="J98" s="1265">
        <v>5</v>
      </c>
      <c r="K98" s="1265">
        <v>1</v>
      </c>
      <c r="L98" s="1265">
        <v>1</v>
      </c>
      <c r="M98" s="1265">
        <v>1</v>
      </c>
      <c r="N98" s="1265">
        <v>0</v>
      </c>
      <c r="O98" s="1265">
        <v>40</v>
      </c>
      <c r="P98" s="1265">
        <v>8</v>
      </c>
      <c r="Q98" s="1265">
        <v>0</v>
      </c>
      <c r="R98" s="1265">
        <v>36</v>
      </c>
      <c r="S98" s="1265">
        <v>0</v>
      </c>
      <c r="T98" s="1265">
        <v>20</v>
      </c>
      <c r="U98" s="1265">
        <v>23</v>
      </c>
      <c r="V98" s="1265">
        <v>0</v>
      </c>
      <c r="W98" s="1265">
        <v>17</v>
      </c>
      <c r="X98" s="1267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264">
        <v>6</v>
      </c>
      <c r="F99" s="1265" t="s">
        <v>659</v>
      </c>
      <c r="G99" s="1265" t="s">
        <v>769</v>
      </c>
      <c r="H99" s="1273">
        <v>25.98</v>
      </c>
      <c r="I99" s="1265">
        <v>6</v>
      </c>
      <c r="J99" s="1265">
        <v>1</v>
      </c>
      <c r="K99" s="1265">
        <v>0</v>
      </c>
      <c r="L99" s="1265">
        <v>0</v>
      </c>
      <c r="M99" s="1265">
        <v>1</v>
      </c>
      <c r="N99" s="1265">
        <v>0</v>
      </c>
      <c r="O99" s="1265">
        <v>0</v>
      </c>
      <c r="P99" s="1265">
        <v>0</v>
      </c>
      <c r="Q99" s="1265">
        <v>0</v>
      </c>
      <c r="R99" s="1265">
        <v>0</v>
      </c>
      <c r="S99" s="1265">
        <v>0</v>
      </c>
      <c r="T99" s="1265">
        <v>0</v>
      </c>
      <c r="U99" s="1265">
        <v>0</v>
      </c>
      <c r="V99" s="1265">
        <v>0</v>
      </c>
      <c r="W99" s="1265">
        <v>0</v>
      </c>
      <c r="X99" s="1267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264">
        <v>7</v>
      </c>
      <c r="F100" s="1265" t="s">
        <v>588</v>
      </c>
      <c r="G100" s="1265" t="s">
        <v>770</v>
      </c>
      <c r="H100" s="1273">
        <v>27.83</v>
      </c>
      <c r="I100" s="1265">
        <v>7</v>
      </c>
      <c r="J100" s="1265">
        <v>2</v>
      </c>
      <c r="K100" s="1265">
        <v>0</v>
      </c>
      <c r="L100" s="1265">
        <v>1</v>
      </c>
      <c r="M100" s="1265">
        <v>1</v>
      </c>
      <c r="N100" s="1265">
        <v>0</v>
      </c>
      <c r="O100" s="1265">
        <v>106</v>
      </c>
      <c r="P100" s="1265">
        <v>64</v>
      </c>
      <c r="Q100" s="1265">
        <v>123</v>
      </c>
      <c r="R100" s="1265">
        <v>0</v>
      </c>
      <c r="S100" s="1265">
        <v>0</v>
      </c>
      <c r="T100" s="1265">
        <v>15</v>
      </c>
      <c r="U100" s="1265">
        <v>18</v>
      </c>
      <c r="V100" s="1265">
        <v>21</v>
      </c>
      <c r="W100" s="1265">
        <v>0</v>
      </c>
      <c r="X100" s="1267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264">
        <v>8</v>
      </c>
      <c r="F101" s="1265" t="s">
        <v>578</v>
      </c>
      <c r="G101" s="1265" t="s">
        <v>769</v>
      </c>
      <c r="H101" s="1273">
        <v>21.95</v>
      </c>
      <c r="I101" s="1265">
        <v>6</v>
      </c>
      <c r="J101" s="1265">
        <v>3</v>
      </c>
      <c r="K101" s="1265">
        <v>0</v>
      </c>
      <c r="L101" s="1265">
        <v>0</v>
      </c>
      <c r="M101" s="1265">
        <v>1</v>
      </c>
      <c r="N101" s="1265">
        <v>0</v>
      </c>
      <c r="O101" s="1265">
        <v>0</v>
      </c>
      <c r="P101" s="1265">
        <v>0</v>
      </c>
      <c r="Q101" s="1265">
        <v>4</v>
      </c>
      <c r="R101" s="1265">
        <v>40</v>
      </c>
      <c r="S101" s="1265">
        <v>0</v>
      </c>
      <c r="T101" s="1265">
        <v>0</v>
      </c>
      <c r="U101" s="1265">
        <v>0</v>
      </c>
      <c r="V101" s="1265">
        <v>21</v>
      </c>
      <c r="W101" s="1265">
        <v>22</v>
      </c>
      <c r="X101" s="1267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264">
        <v>9</v>
      </c>
      <c r="F102" s="1265" t="s">
        <v>1</v>
      </c>
      <c r="G102" s="1265"/>
      <c r="H102" s="1273"/>
      <c r="I102" s="1265">
        <v>0</v>
      </c>
      <c r="J102" s="1265">
        <v>0</v>
      </c>
      <c r="K102" s="1265">
        <v>0</v>
      </c>
      <c r="L102" s="1265">
        <v>0</v>
      </c>
      <c r="M102" s="1265">
        <v>0</v>
      </c>
      <c r="N102" s="1265">
        <v>0</v>
      </c>
      <c r="O102" s="1265">
        <v>0</v>
      </c>
      <c r="P102" s="1265">
        <v>0</v>
      </c>
      <c r="Q102" s="1265">
        <v>0</v>
      </c>
      <c r="R102" s="1265">
        <v>0</v>
      </c>
      <c r="S102" s="1265">
        <v>0</v>
      </c>
      <c r="T102" s="1265">
        <v>0</v>
      </c>
      <c r="U102" s="1265">
        <v>0</v>
      </c>
      <c r="V102" s="1265">
        <v>0</v>
      </c>
      <c r="W102" s="1265">
        <v>0</v>
      </c>
      <c r="X102" s="126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68">
        <v>10</v>
      </c>
      <c r="F103" s="1269" t="s">
        <v>1</v>
      </c>
      <c r="G103" s="1269"/>
      <c r="H103" s="1274"/>
      <c r="I103" s="1269">
        <v>0</v>
      </c>
      <c r="J103" s="1269">
        <v>0</v>
      </c>
      <c r="K103" s="1269">
        <v>0</v>
      </c>
      <c r="L103" s="1269">
        <v>0</v>
      </c>
      <c r="M103" s="1269">
        <v>0</v>
      </c>
      <c r="N103" s="1269">
        <v>0</v>
      </c>
      <c r="O103" s="1269">
        <v>0</v>
      </c>
      <c r="P103" s="1269">
        <v>0</v>
      </c>
      <c r="Q103" s="1269">
        <v>0</v>
      </c>
      <c r="R103" s="1269">
        <v>0</v>
      </c>
      <c r="S103" s="1269">
        <v>0</v>
      </c>
      <c r="T103" s="1269">
        <v>0</v>
      </c>
      <c r="U103" s="1269">
        <v>0</v>
      </c>
      <c r="V103" s="1269">
        <v>0</v>
      </c>
      <c r="W103" s="1269">
        <v>0</v>
      </c>
      <c r="X103" s="127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331" t="s">
        <v>749</v>
      </c>
      <c r="F108" s="1332" t="s">
        <v>750</v>
      </c>
      <c r="G108" s="1332" t="s">
        <v>751</v>
      </c>
      <c r="H108" s="1332" t="s">
        <v>752</v>
      </c>
      <c r="I108" s="1332" t="s">
        <v>753</v>
      </c>
      <c r="J108" s="1332" t="s">
        <v>754</v>
      </c>
      <c r="K108" s="1332" t="s">
        <v>755</v>
      </c>
      <c r="L108" s="1332"/>
      <c r="M108" s="1332"/>
      <c r="N108" s="1332"/>
      <c r="O108" s="1332"/>
      <c r="P108" s="1332"/>
      <c r="Q108" s="1332"/>
      <c r="R108" s="1332"/>
      <c r="S108" s="1332"/>
      <c r="T108" s="1332"/>
      <c r="U108" s="1332"/>
      <c r="V108" s="1332"/>
      <c r="W108" s="1332"/>
      <c r="X108" s="133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341">
        <v>7</v>
      </c>
      <c r="F109" s="1342">
        <v>9</v>
      </c>
      <c r="G109" s="1335">
        <v>8</v>
      </c>
      <c r="H109" s="1335">
        <v>4</v>
      </c>
      <c r="I109" s="1336">
        <v>19</v>
      </c>
      <c r="J109" s="1336">
        <v>18</v>
      </c>
      <c r="K109" s="1335">
        <v>53</v>
      </c>
      <c r="L109" s="1335"/>
      <c r="M109" s="1335"/>
      <c r="N109" s="1335"/>
      <c r="O109" s="1335"/>
      <c r="P109" s="1335"/>
      <c r="Q109" s="1335"/>
      <c r="R109" s="1335"/>
      <c r="S109" s="1335"/>
      <c r="T109" s="1335"/>
      <c r="U109" s="1335"/>
      <c r="V109" s="1335"/>
      <c r="W109" s="1335"/>
      <c r="X109" s="1337"/>
      <c r="AA109" s="256">
        <f>IF(E109=D106,0,1)</f>
        <v>0</v>
      </c>
    </row>
    <row r="110" spans="2:28" x14ac:dyDescent="0.25">
      <c r="E110" s="1334" t="s">
        <v>581</v>
      </c>
      <c r="F110" s="1335" t="s">
        <v>63</v>
      </c>
      <c r="G110" s="1335" t="s">
        <v>756</v>
      </c>
      <c r="H110" s="1335" t="s">
        <v>757</v>
      </c>
      <c r="I110" s="1336" t="s">
        <v>66</v>
      </c>
      <c r="J110" s="1336" t="s">
        <v>67</v>
      </c>
      <c r="K110" s="1335" t="s">
        <v>68</v>
      </c>
      <c r="L110" s="1335" t="s">
        <v>69</v>
      </c>
      <c r="M110" s="1335" t="s">
        <v>22</v>
      </c>
      <c r="N110" s="1335" t="s">
        <v>758</v>
      </c>
      <c r="O110" s="1335" t="s">
        <v>759</v>
      </c>
      <c r="P110" s="1335" t="s">
        <v>760</v>
      </c>
      <c r="Q110" s="1335" t="s">
        <v>761</v>
      </c>
      <c r="R110" s="1335" t="s">
        <v>762</v>
      </c>
      <c r="S110" s="1335" t="s">
        <v>763</v>
      </c>
      <c r="T110" s="1335" t="s">
        <v>764</v>
      </c>
      <c r="U110" s="1335" t="s">
        <v>765</v>
      </c>
      <c r="V110" s="1335" t="s">
        <v>766</v>
      </c>
      <c r="W110" s="1335" t="s">
        <v>767</v>
      </c>
      <c r="X110" s="1337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334">
        <v>1</v>
      </c>
      <c r="F111" s="1335" t="s">
        <v>694</v>
      </c>
      <c r="G111" s="1335" t="s">
        <v>770</v>
      </c>
      <c r="H111" s="1343">
        <v>25.26</v>
      </c>
      <c r="I111" s="1335">
        <v>5</v>
      </c>
      <c r="J111" s="1335">
        <v>2</v>
      </c>
      <c r="K111" s="1335">
        <v>0</v>
      </c>
      <c r="L111" s="1335">
        <v>2</v>
      </c>
      <c r="M111" s="1335">
        <v>1</v>
      </c>
      <c r="N111" s="1335">
        <v>64</v>
      </c>
      <c r="O111" s="1335">
        <v>0</v>
      </c>
      <c r="P111" s="1335">
        <v>32</v>
      </c>
      <c r="Q111" s="1335">
        <v>40</v>
      </c>
      <c r="R111" s="1335">
        <v>91</v>
      </c>
      <c r="S111" s="1335">
        <v>0</v>
      </c>
      <c r="T111" s="1335">
        <v>0</v>
      </c>
      <c r="U111" s="1335">
        <v>16</v>
      </c>
      <c r="V111" s="1335">
        <v>22</v>
      </c>
      <c r="W111" s="1335">
        <v>21</v>
      </c>
      <c r="X111" s="133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334">
        <v>2</v>
      </c>
      <c r="F112" s="1335" t="s">
        <v>784</v>
      </c>
      <c r="G112" s="1335" t="s">
        <v>769</v>
      </c>
      <c r="H112" s="1343">
        <v>18.39</v>
      </c>
      <c r="I112" s="1335">
        <v>1</v>
      </c>
      <c r="J112" s="1335">
        <v>0</v>
      </c>
      <c r="K112" s="1335">
        <v>0</v>
      </c>
      <c r="L112" s="1335">
        <v>1</v>
      </c>
      <c r="M112" s="1335">
        <v>1</v>
      </c>
      <c r="N112" s="1335">
        <v>25</v>
      </c>
      <c r="O112" s="1335">
        <v>0</v>
      </c>
      <c r="P112" s="1335">
        <v>0</v>
      </c>
      <c r="Q112" s="1335">
        <v>0</v>
      </c>
      <c r="R112" s="1335">
        <v>0</v>
      </c>
      <c r="S112" s="1335">
        <v>0</v>
      </c>
      <c r="T112" s="1335">
        <v>0</v>
      </c>
      <c r="U112" s="1335">
        <v>0</v>
      </c>
      <c r="V112" s="1335">
        <v>0</v>
      </c>
      <c r="W112" s="1335">
        <v>0</v>
      </c>
      <c r="X112" s="1337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334">
        <v>3</v>
      </c>
      <c r="F113" s="1335" t="s">
        <v>815</v>
      </c>
      <c r="G113" s="1335" t="s">
        <v>770</v>
      </c>
      <c r="H113" s="1343">
        <v>21.85</v>
      </c>
      <c r="I113" s="1335">
        <v>4</v>
      </c>
      <c r="J113" s="1335">
        <v>1</v>
      </c>
      <c r="K113" s="1335">
        <v>0</v>
      </c>
      <c r="L113" s="1335">
        <v>1</v>
      </c>
      <c r="M113" s="1335">
        <v>1</v>
      </c>
      <c r="N113" s="1335">
        <v>0</v>
      </c>
      <c r="O113" s="1335">
        <v>40</v>
      </c>
      <c r="P113" s="1335">
        <v>0</v>
      </c>
      <c r="Q113" s="1335">
        <v>0</v>
      </c>
      <c r="R113" s="1335">
        <v>54</v>
      </c>
      <c r="S113" s="1335">
        <v>18</v>
      </c>
      <c r="T113" s="1335">
        <v>22</v>
      </c>
      <c r="U113" s="1335">
        <v>0</v>
      </c>
      <c r="V113" s="1335">
        <v>0</v>
      </c>
      <c r="W113" s="1335">
        <v>26</v>
      </c>
      <c r="X113" s="1337">
        <v>20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1334">
        <v>4</v>
      </c>
      <c r="F114" s="1335" t="s">
        <v>666</v>
      </c>
      <c r="G114" s="1335" t="s">
        <v>770</v>
      </c>
      <c r="H114" s="1343">
        <v>24.29</v>
      </c>
      <c r="I114" s="1335">
        <v>6</v>
      </c>
      <c r="J114" s="1335">
        <v>0</v>
      </c>
      <c r="K114" s="1335">
        <v>0</v>
      </c>
      <c r="L114" s="1335">
        <v>1</v>
      </c>
      <c r="M114" s="1335">
        <v>1</v>
      </c>
      <c r="N114" s="1335">
        <v>0</v>
      </c>
      <c r="O114" s="1335">
        <v>46</v>
      </c>
      <c r="P114" s="1335">
        <v>0</v>
      </c>
      <c r="Q114" s="1335">
        <v>0</v>
      </c>
      <c r="R114" s="1335">
        <v>40</v>
      </c>
      <c r="S114" s="1335">
        <v>58</v>
      </c>
      <c r="T114" s="1335">
        <v>17</v>
      </c>
      <c r="U114" s="1335">
        <v>0</v>
      </c>
      <c r="V114" s="1335">
        <v>0</v>
      </c>
      <c r="W114" s="1335">
        <v>22</v>
      </c>
      <c r="X114" s="1337">
        <v>18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1334">
        <v>5</v>
      </c>
      <c r="F115" s="1335" t="s">
        <v>593</v>
      </c>
      <c r="G115" s="1335" t="s">
        <v>769</v>
      </c>
      <c r="H115" s="1343">
        <v>17.98</v>
      </c>
      <c r="I115" s="1335">
        <v>2</v>
      </c>
      <c r="J115" s="1335">
        <v>0</v>
      </c>
      <c r="K115" s="1335">
        <v>0</v>
      </c>
      <c r="L115" s="1335">
        <v>0</v>
      </c>
      <c r="M115" s="1335">
        <v>1</v>
      </c>
      <c r="N115" s="1335">
        <v>0</v>
      </c>
      <c r="O115" s="1335">
        <v>0</v>
      </c>
      <c r="P115" s="1335">
        <v>0</v>
      </c>
      <c r="Q115" s="1335">
        <v>0</v>
      </c>
      <c r="R115" s="1335">
        <v>0</v>
      </c>
      <c r="S115" s="1335">
        <v>0</v>
      </c>
      <c r="T115" s="1335">
        <v>0</v>
      </c>
      <c r="U115" s="1335">
        <v>0</v>
      </c>
      <c r="V115" s="1335">
        <v>0</v>
      </c>
      <c r="W115" s="1335">
        <v>0</v>
      </c>
      <c r="X115" s="1337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1334">
        <v>6</v>
      </c>
      <c r="F116" s="1335" t="s">
        <v>695</v>
      </c>
      <c r="G116" s="1335" t="s">
        <v>769</v>
      </c>
      <c r="H116" s="1343">
        <v>17.79</v>
      </c>
      <c r="I116" s="1335">
        <v>5</v>
      </c>
      <c r="J116" s="1335">
        <v>2</v>
      </c>
      <c r="K116" s="1335">
        <v>0</v>
      </c>
      <c r="L116" s="1335">
        <v>0</v>
      </c>
      <c r="M116" s="1335">
        <v>1</v>
      </c>
      <c r="N116" s="1335">
        <v>0</v>
      </c>
      <c r="O116" s="1335">
        <v>65</v>
      </c>
      <c r="P116" s="1335">
        <v>0</v>
      </c>
      <c r="Q116" s="1335">
        <v>0</v>
      </c>
      <c r="R116" s="1335">
        <v>0</v>
      </c>
      <c r="S116" s="1335">
        <v>0</v>
      </c>
      <c r="T116" s="1335">
        <v>21</v>
      </c>
      <c r="U116" s="1335">
        <v>0</v>
      </c>
      <c r="V116" s="1335">
        <v>0</v>
      </c>
      <c r="W116" s="1335">
        <v>0</v>
      </c>
      <c r="X116" s="1337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334">
        <v>7</v>
      </c>
      <c r="F117" s="1335" t="s">
        <v>595</v>
      </c>
      <c r="G117" s="1335" t="s">
        <v>770</v>
      </c>
      <c r="H117" s="1343">
        <v>23.72</v>
      </c>
      <c r="I117" s="1335">
        <v>6</v>
      </c>
      <c r="J117" s="1335">
        <v>1</v>
      </c>
      <c r="K117" s="1335">
        <v>0</v>
      </c>
      <c r="L117" s="1335">
        <v>1</v>
      </c>
      <c r="M117" s="1335">
        <v>1</v>
      </c>
      <c r="N117" s="1335">
        <v>0</v>
      </c>
      <c r="O117" s="1335">
        <v>0</v>
      </c>
      <c r="P117" s="1335">
        <v>105</v>
      </c>
      <c r="Q117" s="1335">
        <v>36</v>
      </c>
      <c r="R117" s="1335">
        <v>48</v>
      </c>
      <c r="S117" s="1335">
        <v>0</v>
      </c>
      <c r="T117" s="1335">
        <v>0</v>
      </c>
      <c r="U117" s="1335">
        <v>18</v>
      </c>
      <c r="V117" s="1335">
        <v>23</v>
      </c>
      <c r="W117" s="1335">
        <v>17</v>
      </c>
      <c r="X117" s="133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334">
        <v>8</v>
      </c>
      <c r="F118" s="1335" t="s">
        <v>591</v>
      </c>
      <c r="G118" s="1335" t="s">
        <v>770</v>
      </c>
      <c r="H118" s="1343">
        <v>23.22</v>
      </c>
      <c r="I118" s="1335">
        <v>6</v>
      </c>
      <c r="J118" s="1335">
        <v>3</v>
      </c>
      <c r="K118" s="1335">
        <v>0</v>
      </c>
      <c r="L118" s="1335">
        <v>2</v>
      </c>
      <c r="M118" s="1335">
        <v>1</v>
      </c>
      <c r="N118" s="1335">
        <v>125</v>
      </c>
      <c r="O118" s="1335">
        <v>45</v>
      </c>
      <c r="P118" s="1335">
        <v>0</v>
      </c>
      <c r="Q118" s="1335">
        <v>18</v>
      </c>
      <c r="R118" s="1335">
        <v>0</v>
      </c>
      <c r="S118" s="1335">
        <v>61</v>
      </c>
      <c r="T118" s="1335">
        <v>21</v>
      </c>
      <c r="U118" s="1335">
        <v>0</v>
      </c>
      <c r="V118" s="1335">
        <v>22</v>
      </c>
      <c r="W118" s="1335">
        <v>0</v>
      </c>
      <c r="X118" s="1337">
        <v>15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334">
        <v>9</v>
      </c>
      <c r="F119" s="1335" t="s">
        <v>1</v>
      </c>
      <c r="G119" s="1335"/>
      <c r="H119" s="1343"/>
      <c r="I119" s="1335">
        <v>0</v>
      </c>
      <c r="J119" s="1335">
        <v>0</v>
      </c>
      <c r="K119" s="1335">
        <v>0</v>
      </c>
      <c r="L119" s="1335">
        <v>0</v>
      </c>
      <c r="M119" s="1335">
        <v>0</v>
      </c>
      <c r="N119" s="1335">
        <v>0</v>
      </c>
      <c r="O119" s="1335">
        <v>0</v>
      </c>
      <c r="P119" s="1335">
        <v>0</v>
      </c>
      <c r="Q119" s="1335">
        <v>0</v>
      </c>
      <c r="R119" s="1335">
        <v>0</v>
      </c>
      <c r="S119" s="1335">
        <v>0</v>
      </c>
      <c r="T119" s="1335">
        <v>0</v>
      </c>
      <c r="U119" s="1335">
        <v>0</v>
      </c>
      <c r="V119" s="1335">
        <v>0</v>
      </c>
      <c r="W119" s="1335">
        <v>0</v>
      </c>
      <c r="X119" s="133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338">
        <v>10</v>
      </c>
      <c r="F120" s="1339" t="s">
        <v>1</v>
      </c>
      <c r="G120" s="1339"/>
      <c r="H120" s="1344"/>
      <c r="I120" s="1339">
        <v>0</v>
      </c>
      <c r="J120" s="1339">
        <v>0</v>
      </c>
      <c r="K120" s="1339">
        <v>0</v>
      </c>
      <c r="L120" s="1339">
        <v>0</v>
      </c>
      <c r="M120" s="1339">
        <v>0</v>
      </c>
      <c r="N120" s="1339">
        <v>0</v>
      </c>
      <c r="O120" s="1339">
        <v>0</v>
      </c>
      <c r="P120" s="1339">
        <v>0</v>
      </c>
      <c r="Q120" s="1339">
        <v>0</v>
      </c>
      <c r="R120" s="1339">
        <v>0</v>
      </c>
      <c r="S120" s="1339">
        <v>0</v>
      </c>
      <c r="T120" s="1339">
        <v>0</v>
      </c>
      <c r="U120" s="1339">
        <v>0</v>
      </c>
      <c r="V120" s="1339">
        <v>0</v>
      </c>
      <c r="W120" s="1339">
        <v>0</v>
      </c>
      <c r="X120" s="134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247" t="s">
        <v>749</v>
      </c>
      <c r="F125" s="1248" t="s">
        <v>750</v>
      </c>
      <c r="G125" s="1248" t="s">
        <v>751</v>
      </c>
      <c r="H125" s="1248" t="s">
        <v>752</v>
      </c>
      <c r="I125" s="1248" t="s">
        <v>753</v>
      </c>
      <c r="J125" s="1248" t="s">
        <v>754</v>
      </c>
      <c r="K125" s="1248" t="s">
        <v>755</v>
      </c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57">
        <v>8</v>
      </c>
      <c r="F126" s="1258">
        <v>4</v>
      </c>
      <c r="G126" s="1251">
        <v>9</v>
      </c>
      <c r="H126" s="1251">
        <v>3</v>
      </c>
      <c r="I126" s="1252">
        <v>24</v>
      </c>
      <c r="J126" s="1252">
        <v>11</v>
      </c>
      <c r="K126" s="1251">
        <v>91</v>
      </c>
      <c r="L126" s="1251"/>
      <c r="M126" s="1251"/>
      <c r="N126" s="1251"/>
      <c r="O126" s="1251"/>
      <c r="P126" s="1251"/>
      <c r="Q126" s="1251"/>
      <c r="R126" s="1251"/>
      <c r="S126" s="1251"/>
      <c r="T126" s="1251"/>
      <c r="U126" s="1251"/>
      <c r="V126" s="1251"/>
      <c r="W126" s="1251"/>
      <c r="X126" s="1253"/>
      <c r="AA126" s="256">
        <f>IF(E126=D123,0,1)</f>
        <v>0</v>
      </c>
    </row>
    <row r="127" spans="2:28" x14ac:dyDescent="0.25">
      <c r="E127" s="1250" t="s">
        <v>581</v>
      </c>
      <c r="F127" s="1251" t="s">
        <v>63</v>
      </c>
      <c r="G127" s="1251" t="s">
        <v>756</v>
      </c>
      <c r="H127" s="1251" t="s">
        <v>757</v>
      </c>
      <c r="I127" s="1252" t="s">
        <v>66</v>
      </c>
      <c r="J127" s="1252" t="s">
        <v>67</v>
      </c>
      <c r="K127" s="1251" t="s">
        <v>68</v>
      </c>
      <c r="L127" s="1251" t="s">
        <v>69</v>
      </c>
      <c r="M127" s="1251" t="s">
        <v>22</v>
      </c>
      <c r="N127" s="1251" t="s">
        <v>758</v>
      </c>
      <c r="O127" s="1251" t="s">
        <v>759</v>
      </c>
      <c r="P127" s="1251" t="s">
        <v>760</v>
      </c>
      <c r="Q127" s="1251" t="s">
        <v>761</v>
      </c>
      <c r="R127" s="1251" t="s">
        <v>762</v>
      </c>
      <c r="S127" s="1251" t="s">
        <v>763</v>
      </c>
      <c r="T127" s="1251" t="s">
        <v>764</v>
      </c>
      <c r="U127" s="1251" t="s">
        <v>765</v>
      </c>
      <c r="V127" s="1251" t="s">
        <v>766</v>
      </c>
      <c r="W127" s="1251" t="s">
        <v>767</v>
      </c>
      <c r="X127" s="1253" t="s">
        <v>768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1250">
        <v>1</v>
      </c>
      <c r="F128" s="1251" t="s">
        <v>771</v>
      </c>
      <c r="G128" s="1251" t="s">
        <v>770</v>
      </c>
      <c r="H128" s="1259">
        <v>25.58</v>
      </c>
      <c r="I128" s="1251">
        <v>9</v>
      </c>
      <c r="J128" s="1251">
        <v>0</v>
      </c>
      <c r="K128" s="1251">
        <v>1</v>
      </c>
      <c r="L128" s="1251">
        <v>1</v>
      </c>
      <c r="M128" s="1251">
        <v>1</v>
      </c>
      <c r="N128" s="1251">
        <v>0</v>
      </c>
      <c r="O128" s="1251">
        <v>20</v>
      </c>
      <c r="P128" s="1251">
        <v>0</v>
      </c>
      <c r="Q128" s="1251">
        <v>20</v>
      </c>
      <c r="R128" s="1251">
        <v>40</v>
      </c>
      <c r="S128" s="1251">
        <v>0</v>
      </c>
      <c r="T128" s="1251">
        <v>20</v>
      </c>
      <c r="U128" s="1251">
        <v>0</v>
      </c>
      <c r="V128" s="1251">
        <v>23</v>
      </c>
      <c r="W128" s="1251">
        <v>18</v>
      </c>
      <c r="X128" s="1253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250">
        <v>2</v>
      </c>
      <c r="F129" s="1251" t="s">
        <v>597</v>
      </c>
      <c r="G129" s="1251" t="s">
        <v>770</v>
      </c>
      <c r="H129" s="1259">
        <v>23.44</v>
      </c>
      <c r="I129" s="1251">
        <v>5</v>
      </c>
      <c r="J129" s="1251">
        <v>1</v>
      </c>
      <c r="K129" s="1251">
        <v>1</v>
      </c>
      <c r="L129" s="1251">
        <v>2</v>
      </c>
      <c r="M129" s="1251">
        <v>1</v>
      </c>
      <c r="N129" s="1251">
        <v>47</v>
      </c>
      <c r="O129" s="1251">
        <v>20</v>
      </c>
      <c r="P129" s="1251">
        <v>120</v>
      </c>
      <c r="Q129" s="1251">
        <v>0</v>
      </c>
      <c r="R129" s="1251">
        <v>40</v>
      </c>
      <c r="S129" s="1251">
        <v>0</v>
      </c>
      <c r="T129" s="1251">
        <v>19</v>
      </c>
      <c r="U129" s="1251">
        <v>15</v>
      </c>
      <c r="V129" s="1251">
        <v>0</v>
      </c>
      <c r="W129" s="1251">
        <v>25</v>
      </c>
      <c r="X129" s="1253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1250">
        <v>3</v>
      </c>
      <c r="F130" s="1251" t="s">
        <v>599</v>
      </c>
      <c r="G130" s="1251" t="s">
        <v>770</v>
      </c>
      <c r="H130" s="1259">
        <v>22.77</v>
      </c>
      <c r="I130" s="1251">
        <v>8</v>
      </c>
      <c r="J130" s="1251">
        <v>2</v>
      </c>
      <c r="K130" s="1251">
        <v>0</v>
      </c>
      <c r="L130" s="1251">
        <v>1</v>
      </c>
      <c r="M130" s="1251">
        <v>1</v>
      </c>
      <c r="N130" s="1251">
        <v>0</v>
      </c>
      <c r="O130" s="1251">
        <v>6</v>
      </c>
      <c r="P130" s="1251">
        <v>101</v>
      </c>
      <c r="Q130" s="1251">
        <v>16</v>
      </c>
      <c r="R130" s="1251">
        <v>0</v>
      </c>
      <c r="S130" s="1251">
        <v>0</v>
      </c>
      <c r="T130" s="1251">
        <v>25</v>
      </c>
      <c r="U130" s="1251">
        <v>15</v>
      </c>
      <c r="V130" s="1251">
        <v>26</v>
      </c>
      <c r="W130" s="1251">
        <v>0</v>
      </c>
      <c r="X130" s="1253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1250">
        <v>4</v>
      </c>
      <c r="F131" s="1251" t="s">
        <v>814</v>
      </c>
      <c r="G131" s="1251" t="s">
        <v>769</v>
      </c>
      <c r="H131" s="1259">
        <v>25.15</v>
      </c>
      <c r="I131" s="1251">
        <v>5</v>
      </c>
      <c r="J131" s="1251">
        <v>2</v>
      </c>
      <c r="K131" s="1251">
        <v>0</v>
      </c>
      <c r="L131" s="1251">
        <v>0</v>
      </c>
      <c r="M131" s="1251">
        <v>1</v>
      </c>
      <c r="N131" s="1251">
        <v>0</v>
      </c>
      <c r="O131" s="1251">
        <v>73</v>
      </c>
      <c r="P131" s="1251">
        <v>20</v>
      </c>
      <c r="Q131" s="1251">
        <v>0</v>
      </c>
      <c r="R131" s="1251">
        <v>0</v>
      </c>
      <c r="S131" s="1251">
        <v>0</v>
      </c>
      <c r="T131" s="1251">
        <v>20</v>
      </c>
      <c r="U131" s="1251">
        <v>16</v>
      </c>
      <c r="V131" s="1251">
        <v>0</v>
      </c>
      <c r="W131" s="1251">
        <v>0</v>
      </c>
      <c r="X131" s="125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250">
        <v>5</v>
      </c>
      <c r="F132" s="1251" t="s">
        <v>772</v>
      </c>
      <c r="G132" s="1251" t="s">
        <v>770</v>
      </c>
      <c r="H132" s="1259">
        <v>27.83</v>
      </c>
      <c r="I132" s="1251">
        <v>8</v>
      </c>
      <c r="J132" s="1251">
        <v>2</v>
      </c>
      <c r="K132" s="1251">
        <v>1</v>
      </c>
      <c r="L132" s="1251">
        <v>2</v>
      </c>
      <c r="M132" s="1251">
        <v>1</v>
      </c>
      <c r="N132" s="1251">
        <v>8</v>
      </c>
      <c r="O132" s="1251">
        <v>16</v>
      </c>
      <c r="P132" s="1251">
        <v>42</v>
      </c>
      <c r="Q132" s="1251">
        <v>8</v>
      </c>
      <c r="R132" s="1251">
        <v>0</v>
      </c>
      <c r="S132" s="1251">
        <v>0</v>
      </c>
      <c r="T132" s="1251">
        <v>19</v>
      </c>
      <c r="U132" s="1251">
        <v>15</v>
      </c>
      <c r="V132" s="1251">
        <v>20</v>
      </c>
      <c r="W132" s="1251">
        <v>0</v>
      </c>
      <c r="X132" s="1253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250">
        <v>6</v>
      </c>
      <c r="F133" s="1251" t="s">
        <v>596</v>
      </c>
      <c r="G133" s="1251" t="s">
        <v>770</v>
      </c>
      <c r="H133" s="1259">
        <v>25.05</v>
      </c>
      <c r="I133" s="1251">
        <v>5</v>
      </c>
      <c r="J133" s="1251">
        <v>2</v>
      </c>
      <c r="K133" s="1251">
        <v>1</v>
      </c>
      <c r="L133" s="1251">
        <v>1</v>
      </c>
      <c r="M133" s="1251">
        <v>1</v>
      </c>
      <c r="N133" s="1251">
        <v>0</v>
      </c>
      <c r="O133" s="1251">
        <v>16</v>
      </c>
      <c r="P133" s="1251">
        <v>32</v>
      </c>
      <c r="Q133" s="1251">
        <v>4</v>
      </c>
      <c r="R133" s="1251">
        <v>0</v>
      </c>
      <c r="S133" s="1251">
        <v>0</v>
      </c>
      <c r="T133" s="1251">
        <v>19</v>
      </c>
      <c r="U133" s="1251">
        <v>16</v>
      </c>
      <c r="V133" s="1251">
        <v>25</v>
      </c>
      <c r="W133" s="1251">
        <v>0</v>
      </c>
      <c r="X133" s="1253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250">
        <v>7</v>
      </c>
      <c r="F134" s="1251" t="s">
        <v>725</v>
      </c>
      <c r="G134" s="1251" t="s">
        <v>770</v>
      </c>
      <c r="H134" s="1259">
        <v>26.15</v>
      </c>
      <c r="I134" s="1251">
        <v>2</v>
      </c>
      <c r="J134" s="1251">
        <v>3</v>
      </c>
      <c r="K134" s="1251">
        <v>1</v>
      </c>
      <c r="L134" s="1251">
        <v>1</v>
      </c>
      <c r="M134" s="1251">
        <v>1</v>
      </c>
      <c r="N134" s="1251">
        <v>0</v>
      </c>
      <c r="O134" s="1251">
        <v>56</v>
      </c>
      <c r="P134" s="1251">
        <v>0</v>
      </c>
      <c r="Q134" s="1251">
        <v>20</v>
      </c>
      <c r="R134" s="1251">
        <v>0</v>
      </c>
      <c r="S134" s="1251">
        <v>18</v>
      </c>
      <c r="T134" s="1251">
        <v>17</v>
      </c>
      <c r="U134" s="1251">
        <v>0</v>
      </c>
      <c r="V134" s="1251">
        <v>23</v>
      </c>
      <c r="W134" s="1251">
        <v>0</v>
      </c>
      <c r="X134" s="1253">
        <v>19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250">
        <v>8</v>
      </c>
      <c r="F135" s="1251" t="s">
        <v>718</v>
      </c>
      <c r="G135" s="1251" t="s">
        <v>769</v>
      </c>
      <c r="H135" s="1259">
        <v>22.13</v>
      </c>
      <c r="I135" s="1251">
        <v>5</v>
      </c>
      <c r="J135" s="1251">
        <v>1</v>
      </c>
      <c r="K135" s="1251">
        <v>1</v>
      </c>
      <c r="L135" s="1251">
        <v>1</v>
      </c>
      <c r="M135" s="1251">
        <v>1</v>
      </c>
      <c r="N135" s="1251">
        <v>16</v>
      </c>
      <c r="O135" s="1251">
        <v>12</v>
      </c>
      <c r="P135" s="1251">
        <v>0</v>
      </c>
      <c r="Q135" s="1251">
        <v>0</v>
      </c>
      <c r="R135" s="1251">
        <v>0</v>
      </c>
      <c r="S135" s="1251">
        <v>0</v>
      </c>
      <c r="T135" s="1251">
        <v>17</v>
      </c>
      <c r="U135" s="1251">
        <v>0</v>
      </c>
      <c r="V135" s="1251">
        <v>0</v>
      </c>
      <c r="W135" s="1251">
        <v>0</v>
      </c>
      <c r="X135" s="1253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250">
        <v>9</v>
      </c>
      <c r="F136" s="1251" t="s">
        <v>1</v>
      </c>
      <c r="G136" s="1251"/>
      <c r="H136" s="1259"/>
      <c r="I136" s="1251">
        <v>0</v>
      </c>
      <c r="J136" s="1251">
        <v>0</v>
      </c>
      <c r="K136" s="1251">
        <v>0</v>
      </c>
      <c r="L136" s="1251">
        <v>0</v>
      </c>
      <c r="M136" s="1251">
        <v>0</v>
      </c>
      <c r="N136" s="1251">
        <v>0</v>
      </c>
      <c r="O136" s="1251">
        <v>0</v>
      </c>
      <c r="P136" s="1251">
        <v>0</v>
      </c>
      <c r="Q136" s="1251">
        <v>0</v>
      </c>
      <c r="R136" s="1251">
        <v>0</v>
      </c>
      <c r="S136" s="1251">
        <v>0</v>
      </c>
      <c r="T136" s="1251">
        <v>0</v>
      </c>
      <c r="U136" s="1251">
        <v>0</v>
      </c>
      <c r="V136" s="1251">
        <v>0</v>
      </c>
      <c r="W136" s="1251">
        <v>0</v>
      </c>
      <c r="X136" s="125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254">
        <v>10</v>
      </c>
      <c r="F137" s="1255" t="s">
        <v>1</v>
      </c>
      <c r="G137" s="1255"/>
      <c r="H137" s="1260"/>
      <c r="I137" s="1255">
        <v>0</v>
      </c>
      <c r="J137" s="1255">
        <v>0</v>
      </c>
      <c r="K137" s="1255">
        <v>0</v>
      </c>
      <c r="L137" s="1255">
        <v>0</v>
      </c>
      <c r="M137" s="1255">
        <v>0</v>
      </c>
      <c r="N137" s="1255">
        <v>0</v>
      </c>
      <c r="O137" s="1255">
        <v>0</v>
      </c>
      <c r="P137" s="1255">
        <v>0</v>
      </c>
      <c r="Q137" s="1255">
        <v>0</v>
      </c>
      <c r="R137" s="1255">
        <v>0</v>
      </c>
      <c r="S137" s="1255">
        <v>0</v>
      </c>
      <c r="T137" s="1255">
        <v>0</v>
      </c>
      <c r="U137" s="1255">
        <v>0</v>
      </c>
      <c r="V137" s="1255">
        <v>0</v>
      </c>
      <c r="W137" s="1255">
        <v>0</v>
      </c>
      <c r="X137" s="125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345" t="s">
        <v>749</v>
      </c>
      <c r="F142" s="1346" t="s">
        <v>750</v>
      </c>
      <c r="G142" s="1346" t="s">
        <v>751</v>
      </c>
      <c r="H142" s="1346" t="s">
        <v>752</v>
      </c>
      <c r="I142" s="1346" t="s">
        <v>753</v>
      </c>
      <c r="J142" s="1346" t="s">
        <v>754</v>
      </c>
      <c r="K142" s="1346" t="s">
        <v>755</v>
      </c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55">
        <v>9</v>
      </c>
      <c r="F143" s="1356">
        <v>7</v>
      </c>
      <c r="G143" s="1349">
        <v>4</v>
      </c>
      <c r="H143" s="1349">
        <v>8</v>
      </c>
      <c r="I143" s="1350">
        <v>18</v>
      </c>
      <c r="J143" s="1350">
        <v>19</v>
      </c>
      <c r="K143" s="1349">
        <v>80</v>
      </c>
      <c r="L143" s="1349"/>
      <c r="M143" s="1349"/>
      <c r="N143" s="1349"/>
      <c r="O143" s="1349"/>
      <c r="P143" s="1349"/>
      <c r="Q143" s="1349"/>
      <c r="R143" s="1349"/>
      <c r="S143" s="1349"/>
      <c r="T143" s="1349"/>
      <c r="U143" s="1349"/>
      <c r="V143" s="1349"/>
      <c r="W143" s="1349"/>
      <c r="X143" s="1351"/>
      <c r="AA143" s="256">
        <f>IF(E143=D140,0,1)</f>
        <v>0</v>
      </c>
    </row>
    <row r="144" spans="2:28" x14ac:dyDescent="0.25">
      <c r="E144" s="1348" t="s">
        <v>581</v>
      </c>
      <c r="F144" s="1349" t="s">
        <v>63</v>
      </c>
      <c r="G144" s="1349" t="s">
        <v>756</v>
      </c>
      <c r="H144" s="1349" t="s">
        <v>757</v>
      </c>
      <c r="I144" s="1350" t="s">
        <v>66</v>
      </c>
      <c r="J144" s="1350" t="s">
        <v>67</v>
      </c>
      <c r="K144" s="1349" t="s">
        <v>68</v>
      </c>
      <c r="L144" s="1349" t="s">
        <v>69</v>
      </c>
      <c r="M144" s="1349" t="s">
        <v>22</v>
      </c>
      <c r="N144" s="1349" t="s">
        <v>758</v>
      </c>
      <c r="O144" s="1349" t="s">
        <v>759</v>
      </c>
      <c r="P144" s="1349" t="s">
        <v>760</v>
      </c>
      <c r="Q144" s="1349" t="s">
        <v>761</v>
      </c>
      <c r="R144" s="1349" t="s">
        <v>762</v>
      </c>
      <c r="S144" s="1349" t="s">
        <v>763</v>
      </c>
      <c r="T144" s="1349" t="s">
        <v>764</v>
      </c>
      <c r="U144" s="1349" t="s">
        <v>765</v>
      </c>
      <c r="V144" s="1349" t="s">
        <v>766</v>
      </c>
      <c r="W144" s="1349" t="s">
        <v>767</v>
      </c>
      <c r="X144" s="1351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348">
        <v>1</v>
      </c>
      <c r="F145" s="1349" t="s">
        <v>601</v>
      </c>
      <c r="G145" s="1349" t="s">
        <v>769</v>
      </c>
      <c r="H145" s="1357">
        <v>22.41</v>
      </c>
      <c r="I145" s="1349">
        <v>1</v>
      </c>
      <c r="J145" s="1349">
        <v>1</v>
      </c>
      <c r="K145" s="1349">
        <v>1</v>
      </c>
      <c r="L145" s="1349">
        <v>0</v>
      </c>
      <c r="M145" s="1349">
        <v>0</v>
      </c>
      <c r="N145" s="1349">
        <v>0</v>
      </c>
      <c r="O145" s="1349">
        <v>36</v>
      </c>
      <c r="P145" s="1349">
        <v>0</v>
      </c>
      <c r="Q145" s="1349">
        <v>0</v>
      </c>
      <c r="R145" s="1349">
        <v>0</v>
      </c>
      <c r="S145" s="1349">
        <v>0</v>
      </c>
      <c r="T145" s="1349">
        <v>16</v>
      </c>
      <c r="U145" s="1349">
        <v>0</v>
      </c>
      <c r="V145" s="1349">
        <v>0</v>
      </c>
      <c r="W145" s="1349">
        <v>0</v>
      </c>
      <c r="X145" s="135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212</v>
      </c>
      <c r="C146" s="256">
        <f t="shared" ref="C146:C152" ca="1" si="51">Y146</f>
        <v>212</v>
      </c>
      <c r="E146" s="1348">
        <v>2</v>
      </c>
      <c r="F146" s="1349" t="s">
        <v>582</v>
      </c>
      <c r="G146" s="1349" t="s">
        <v>770</v>
      </c>
      <c r="H146" s="1357">
        <v>20.88</v>
      </c>
      <c r="I146" s="1349">
        <v>1</v>
      </c>
      <c r="J146" s="1349">
        <v>2</v>
      </c>
      <c r="K146" s="1349">
        <v>0</v>
      </c>
      <c r="L146" s="1349">
        <v>1</v>
      </c>
      <c r="M146" s="1349">
        <v>1</v>
      </c>
      <c r="N146" s="1349">
        <v>0</v>
      </c>
      <c r="O146" s="1349">
        <v>24</v>
      </c>
      <c r="P146" s="1349">
        <v>14</v>
      </c>
      <c r="Q146" s="1349">
        <v>32</v>
      </c>
      <c r="R146" s="1349">
        <v>0</v>
      </c>
      <c r="S146" s="1349">
        <v>0</v>
      </c>
      <c r="T146" s="1349">
        <v>26</v>
      </c>
      <c r="U146" s="1349">
        <v>24</v>
      </c>
      <c r="V146" s="1349">
        <v>22</v>
      </c>
      <c r="W146" s="1349">
        <v>0</v>
      </c>
      <c r="X146" s="1351">
        <v>0</v>
      </c>
      <c r="Y146" s="256">
        <f t="shared" ca="1" si="49"/>
        <v>212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348">
        <v>3</v>
      </c>
      <c r="F147" s="1349" t="s">
        <v>604</v>
      </c>
      <c r="G147" s="1349" t="s">
        <v>769</v>
      </c>
      <c r="H147" s="1357">
        <v>20.95</v>
      </c>
      <c r="I147" s="1349">
        <v>8</v>
      </c>
      <c r="J147" s="1349">
        <v>0</v>
      </c>
      <c r="K147" s="1349">
        <v>1</v>
      </c>
      <c r="L147" s="1349">
        <v>1</v>
      </c>
      <c r="M147" s="1349">
        <v>1</v>
      </c>
      <c r="N147" s="1349">
        <v>32</v>
      </c>
      <c r="O147" s="1349">
        <v>0</v>
      </c>
      <c r="P147" s="1349">
        <v>20</v>
      </c>
      <c r="Q147" s="1349">
        <v>16</v>
      </c>
      <c r="R147" s="1349">
        <v>0</v>
      </c>
      <c r="S147" s="1349">
        <v>0</v>
      </c>
      <c r="T147" s="1349">
        <v>0</v>
      </c>
      <c r="U147" s="1349">
        <v>22</v>
      </c>
      <c r="V147" s="1349">
        <v>19</v>
      </c>
      <c r="W147" s="1349">
        <v>0</v>
      </c>
      <c r="X147" s="1351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348">
        <v>4</v>
      </c>
      <c r="F148" s="1349" t="s">
        <v>606</v>
      </c>
      <c r="G148" s="1349" t="s">
        <v>769</v>
      </c>
      <c r="H148" s="1357">
        <v>21.5</v>
      </c>
      <c r="I148" s="1349">
        <v>1</v>
      </c>
      <c r="J148" s="1349">
        <v>3</v>
      </c>
      <c r="K148" s="1349">
        <v>0</v>
      </c>
      <c r="L148" s="1349">
        <v>0</v>
      </c>
      <c r="M148" s="1349">
        <v>1</v>
      </c>
      <c r="N148" s="1349">
        <v>0</v>
      </c>
      <c r="O148" s="1349">
        <v>0</v>
      </c>
      <c r="P148" s="1349">
        <v>96</v>
      </c>
      <c r="Q148" s="1349">
        <v>32</v>
      </c>
      <c r="R148" s="1349">
        <v>0</v>
      </c>
      <c r="S148" s="1349">
        <v>0</v>
      </c>
      <c r="T148" s="1349">
        <v>0</v>
      </c>
      <c r="U148" s="1349">
        <v>21</v>
      </c>
      <c r="V148" s="1349">
        <v>26</v>
      </c>
      <c r="W148" s="1349">
        <v>0</v>
      </c>
      <c r="X148" s="135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348">
        <v>5</v>
      </c>
      <c r="F149" s="1349" t="s">
        <v>632</v>
      </c>
      <c r="G149" s="1349" t="s">
        <v>770</v>
      </c>
      <c r="H149" s="1357">
        <v>27.33</v>
      </c>
      <c r="I149" s="1349">
        <v>3</v>
      </c>
      <c r="J149" s="1349">
        <v>4</v>
      </c>
      <c r="K149" s="1349">
        <v>2</v>
      </c>
      <c r="L149" s="1349">
        <v>1</v>
      </c>
      <c r="M149" s="1349">
        <v>1</v>
      </c>
      <c r="N149" s="1349">
        <v>0</v>
      </c>
      <c r="O149" s="1349">
        <v>36</v>
      </c>
      <c r="P149" s="1349">
        <v>8</v>
      </c>
      <c r="Q149" s="1349">
        <v>8</v>
      </c>
      <c r="R149" s="1349">
        <v>0</v>
      </c>
      <c r="S149" s="1349">
        <v>0</v>
      </c>
      <c r="T149" s="1349">
        <v>16</v>
      </c>
      <c r="U149" s="1349">
        <v>15</v>
      </c>
      <c r="V149" s="1349">
        <v>24</v>
      </c>
      <c r="W149" s="1349">
        <v>0</v>
      </c>
      <c r="X149" s="1351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348">
        <v>6</v>
      </c>
      <c r="F150" s="1349" t="s">
        <v>786</v>
      </c>
      <c r="G150" s="1349" t="s">
        <v>770</v>
      </c>
      <c r="H150" s="1357">
        <v>23.14</v>
      </c>
      <c r="I150" s="1349">
        <v>1</v>
      </c>
      <c r="J150" s="1349">
        <v>3</v>
      </c>
      <c r="K150" s="1349">
        <v>2</v>
      </c>
      <c r="L150" s="1349">
        <v>1</v>
      </c>
      <c r="M150" s="1349">
        <v>1</v>
      </c>
      <c r="N150" s="1349">
        <v>0</v>
      </c>
      <c r="O150" s="1349">
        <v>0</v>
      </c>
      <c r="P150" s="1349">
        <v>95</v>
      </c>
      <c r="Q150" s="1349">
        <v>20</v>
      </c>
      <c r="R150" s="1349">
        <v>8</v>
      </c>
      <c r="S150" s="1349">
        <v>0</v>
      </c>
      <c r="T150" s="1349">
        <v>0</v>
      </c>
      <c r="U150" s="1349">
        <v>14</v>
      </c>
      <c r="V150" s="1349">
        <v>22</v>
      </c>
      <c r="W150" s="1349">
        <v>27</v>
      </c>
      <c r="X150" s="1351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214</v>
      </c>
      <c r="C151" s="256">
        <f t="shared" ca="1" si="51"/>
        <v>214</v>
      </c>
      <c r="E151" s="1348">
        <v>7</v>
      </c>
      <c r="F151" s="1349" t="s">
        <v>787</v>
      </c>
      <c r="G151" s="1349" t="s">
        <v>769</v>
      </c>
      <c r="H151" s="1357">
        <v>23.58</v>
      </c>
      <c r="I151" s="1349">
        <v>5</v>
      </c>
      <c r="J151" s="1349">
        <v>1</v>
      </c>
      <c r="K151" s="1349">
        <v>0</v>
      </c>
      <c r="L151" s="1349">
        <v>0</v>
      </c>
      <c r="M151" s="1349">
        <v>1</v>
      </c>
      <c r="N151" s="1349">
        <v>0</v>
      </c>
      <c r="O151" s="1349">
        <v>25</v>
      </c>
      <c r="P151" s="1349">
        <v>0</v>
      </c>
      <c r="Q151" s="1349">
        <v>0</v>
      </c>
      <c r="R151" s="1349">
        <v>0</v>
      </c>
      <c r="S151" s="1349">
        <v>0</v>
      </c>
      <c r="T151" s="1349">
        <v>20</v>
      </c>
      <c r="U151" s="1349">
        <v>0</v>
      </c>
      <c r="V151" s="1349">
        <v>0</v>
      </c>
      <c r="W151" s="1349">
        <v>0</v>
      </c>
      <c r="X151" s="1351">
        <v>0</v>
      </c>
      <c r="Y151" s="256">
        <f t="shared" ca="1" si="49"/>
        <v>214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348">
        <v>8</v>
      </c>
      <c r="F152" s="1349" t="s">
        <v>603</v>
      </c>
      <c r="G152" s="1349" t="s">
        <v>769</v>
      </c>
      <c r="H152" s="1357">
        <v>21.09</v>
      </c>
      <c r="I152" s="1349">
        <v>7</v>
      </c>
      <c r="J152" s="1349">
        <v>2</v>
      </c>
      <c r="K152" s="1349">
        <v>0</v>
      </c>
      <c r="L152" s="1349">
        <v>0</v>
      </c>
      <c r="M152" s="1349">
        <v>1</v>
      </c>
      <c r="N152" s="1349">
        <v>0</v>
      </c>
      <c r="O152" s="1349">
        <v>0</v>
      </c>
      <c r="P152" s="1349">
        <v>10</v>
      </c>
      <c r="Q152" s="1349">
        <v>0</v>
      </c>
      <c r="R152" s="1349">
        <v>4</v>
      </c>
      <c r="S152" s="1349">
        <v>0</v>
      </c>
      <c r="T152" s="1349">
        <v>0</v>
      </c>
      <c r="U152" s="1349">
        <v>25</v>
      </c>
      <c r="V152" s="1349">
        <v>0</v>
      </c>
      <c r="W152" s="1349">
        <v>20</v>
      </c>
      <c r="X152" s="1351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205</v>
      </c>
      <c r="E153" s="1348">
        <v>9</v>
      </c>
      <c r="F153" s="1349" t="s">
        <v>600</v>
      </c>
      <c r="G153" s="1349"/>
      <c r="H153" s="1357"/>
      <c r="I153" s="1349">
        <v>1</v>
      </c>
      <c r="J153" s="1349">
        <v>1</v>
      </c>
      <c r="K153" s="1349">
        <v>0</v>
      </c>
      <c r="L153" s="1349">
        <v>0</v>
      </c>
      <c r="M153" s="1349">
        <v>1</v>
      </c>
      <c r="N153" s="1349">
        <v>0</v>
      </c>
      <c r="O153" s="1349">
        <v>0</v>
      </c>
      <c r="P153" s="1349">
        <v>0</v>
      </c>
      <c r="Q153" s="1349">
        <v>0</v>
      </c>
      <c r="R153" s="1349">
        <v>0</v>
      </c>
      <c r="S153" s="1349">
        <v>0</v>
      </c>
      <c r="T153" s="1349">
        <v>0</v>
      </c>
      <c r="U153" s="1349">
        <v>0</v>
      </c>
      <c r="V153" s="1349">
        <v>0</v>
      </c>
      <c r="W153" s="1349">
        <v>0</v>
      </c>
      <c r="X153" s="1351">
        <v>0</v>
      </c>
      <c r="Y153" s="256">
        <f t="shared" ca="1" si="49"/>
        <v>205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52">
        <v>10</v>
      </c>
      <c r="F154" s="1353" t="s">
        <v>1</v>
      </c>
      <c r="G154" s="1353"/>
      <c r="H154" s="1358"/>
      <c r="I154" s="1353">
        <v>0</v>
      </c>
      <c r="J154" s="1353">
        <v>0</v>
      </c>
      <c r="K154" s="1353">
        <v>0</v>
      </c>
      <c r="L154" s="1353">
        <v>0</v>
      </c>
      <c r="M154" s="1353">
        <v>0</v>
      </c>
      <c r="N154" s="1353">
        <v>0</v>
      </c>
      <c r="O154" s="1353">
        <v>0</v>
      </c>
      <c r="P154" s="1353">
        <v>0</v>
      </c>
      <c r="Q154" s="1353">
        <v>0</v>
      </c>
      <c r="R154" s="1353">
        <v>0</v>
      </c>
      <c r="S154" s="1353">
        <v>0</v>
      </c>
      <c r="T154" s="1353">
        <v>0</v>
      </c>
      <c r="U154" s="1353">
        <v>0</v>
      </c>
      <c r="V154" s="1353">
        <v>0</v>
      </c>
      <c r="W154" s="1353">
        <v>0</v>
      </c>
      <c r="X154" s="135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373" t="s">
        <v>749</v>
      </c>
      <c r="F159" s="1374" t="s">
        <v>750</v>
      </c>
      <c r="G159" s="1374" t="s">
        <v>751</v>
      </c>
      <c r="H159" s="1374" t="s">
        <v>752</v>
      </c>
      <c r="I159" s="1374" t="s">
        <v>753</v>
      </c>
      <c r="J159" s="1374" t="s">
        <v>754</v>
      </c>
      <c r="K159" s="1374" t="s">
        <v>755</v>
      </c>
      <c r="L159" s="1374"/>
      <c r="M159" s="1374"/>
      <c r="N159" s="1374"/>
      <c r="O159" s="1374"/>
      <c r="P159" s="1374"/>
      <c r="Q159" s="1374"/>
      <c r="R159" s="1374"/>
      <c r="S159" s="1374"/>
      <c r="T159" s="1374"/>
      <c r="U159" s="1374"/>
      <c r="V159" s="1374"/>
      <c r="W159" s="1374"/>
      <c r="X159" s="137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383"/>
      <c r="F160" s="1384"/>
      <c r="G160" s="1377">
        <v>7</v>
      </c>
      <c r="H160" s="1377">
        <v>5</v>
      </c>
      <c r="I160" s="1378">
        <v>18</v>
      </c>
      <c r="J160" s="1378">
        <v>15</v>
      </c>
      <c r="K160" s="1377">
        <v>71</v>
      </c>
      <c r="L160" s="1377"/>
      <c r="M160" s="1377"/>
      <c r="N160" s="1377"/>
      <c r="O160" s="1377"/>
      <c r="P160" s="1377"/>
      <c r="Q160" s="1377"/>
      <c r="R160" s="1377"/>
      <c r="S160" s="1377"/>
      <c r="T160" s="1377"/>
      <c r="U160" s="1377"/>
      <c r="V160" s="1377"/>
      <c r="W160" s="1377"/>
      <c r="X160" s="1379"/>
      <c r="AA160" s="256">
        <f>IF(E160=D157,0,1)</f>
        <v>1</v>
      </c>
    </row>
    <row r="161" spans="2:28" x14ac:dyDescent="0.25">
      <c r="E161" s="1376" t="s">
        <v>581</v>
      </c>
      <c r="F161" s="1377" t="s">
        <v>63</v>
      </c>
      <c r="G161" s="1377" t="s">
        <v>756</v>
      </c>
      <c r="H161" s="1377" t="s">
        <v>757</v>
      </c>
      <c r="I161" s="1378" t="s">
        <v>66</v>
      </c>
      <c r="J161" s="1378" t="s">
        <v>67</v>
      </c>
      <c r="K161" s="1377" t="s">
        <v>68</v>
      </c>
      <c r="L161" s="1377" t="s">
        <v>69</v>
      </c>
      <c r="M161" s="1377" t="s">
        <v>22</v>
      </c>
      <c r="N161" s="1377" t="s">
        <v>758</v>
      </c>
      <c r="O161" s="1377" t="s">
        <v>759</v>
      </c>
      <c r="P161" s="1377" t="s">
        <v>760</v>
      </c>
      <c r="Q161" s="1377" t="s">
        <v>761</v>
      </c>
      <c r="R161" s="1377" t="s">
        <v>762</v>
      </c>
      <c r="S161" s="1377" t="s">
        <v>763</v>
      </c>
      <c r="T161" s="1377" t="s">
        <v>764</v>
      </c>
      <c r="U161" s="1377" t="s">
        <v>765</v>
      </c>
      <c r="V161" s="1377" t="s">
        <v>766</v>
      </c>
      <c r="W161" s="1377" t="s">
        <v>767</v>
      </c>
      <c r="X161" s="1379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376">
        <v>1</v>
      </c>
      <c r="F162" s="1377" t="s">
        <v>615</v>
      </c>
      <c r="G162" s="1377" t="s">
        <v>769</v>
      </c>
      <c r="H162" s="1385">
        <v>19.309999999999999</v>
      </c>
      <c r="I162" s="1377">
        <v>4</v>
      </c>
      <c r="J162" s="1377">
        <v>1</v>
      </c>
      <c r="K162" s="1377">
        <v>0</v>
      </c>
      <c r="L162" s="1377">
        <v>0</v>
      </c>
      <c r="M162" s="1377">
        <v>1</v>
      </c>
      <c r="N162" s="1377">
        <v>0</v>
      </c>
      <c r="O162" s="1377">
        <v>0</v>
      </c>
      <c r="P162" s="1377">
        <v>20</v>
      </c>
      <c r="Q162" s="1377">
        <v>0</v>
      </c>
      <c r="R162" s="1377">
        <v>0</v>
      </c>
      <c r="S162" s="1377">
        <v>0</v>
      </c>
      <c r="T162" s="1377">
        <v>0</v>
      </c>
      <c r="U162" s="1377">
        <v>30</v>
      </c>
      <c r="V162" s="1377">
        <v>0</v>
      </c>
      <c r="W162" s="1377">
        <v>0</v>
      </c>
      <c r="X162" s="1379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376">
        <v>2</v>
      </c>
      <c r="F163" s="1377" t="s">
        <v>775</v>
      </c>
      <c r="G163" s="1377" t="s">
        <v>770</v>
      </c>
      <c r="H163" s="1385">
        <v>26.84</v>
      </c>
      <c r="I163" s="1377">
        <v>5</v>
      </c>
      <c r="J163" s="1377">
        <v>0</v>
      </c>
      <c r="K163" s="1377">
        <v>1</v>
      </c>
      <c r="L163" s="1377">
        <v>1</v>
      </c>
      <c r="M163" s="1377">
        <v>1</v>
      </c>
      <c r="N163" s="1377">
        <v>0</v>
      </c>
      <c r="O163" s="1377">
        <v>16</v>
      </c>
      <c r="P163" s="1377">
        <v>8</v>
      </c>
      <c r="Q163" s="1377">
        <v>40</v>
      </c>
      <c r="R163" s="1377">
        <v>0</v>
      </c>
      <c r="S163" s="1377">
        <v>0</v>
      </c>
      <c r="T163" s="1377">
        <v>17</v>
      </c>
      <c r="U163" s="1377">
        <v>19</v>
      </c>
      <c r="V163" s="1377">
        <v>20</v>
      </c>
      <c r="W163" s="1377">
        <v>0</v>
      </c>
      <c r="X163" s="137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376">
        <v>3</v>
      </c>
      <c r="F164" s="1377" t="s">
        <v>774</v>
      </c>
      <c r="G164" s="1377" t="s">
        <v>770</v>
      </c>
      <c r="H164" s="1385">
        <v>30.06</v>
      </c>
      <c r="I164" s="1377">
        <v>7</v>
      </c>
      <c r="J164" s="1377">
        <v>3</v>
      </c>
      <c r="K164" s="1377">
        <v>0</v>
      </c>
      <c r="L164" s="1377">
        <v>2</v>
      </c>
      <c r="M164" s="1377">
        <v>1</v>
      </c>
      <c r="N164" s="1377">
        <v>104</v>
      </c>
      <c r="O164" s="1377">
        <v>74</v>
      </c>
      <c r="P164" s="1377">
        <v>40</v>
      </c>
      <c r="Q164" s="1377">
        <v>32</v>
      </c>
      <c r="R164" s="1377">
        <v>0</v>
      </c>
      <c r="S164" s="1377">
        <v>0</v>
      </c>
      <c r="T164" s="1377">
        <v>17</v>
      </c>
      <c r="U164" s="1377">
        <v>19</v>
      </c>
      <c r="V164" s="1377">
        <v>14</v>
      </c>
      <c r="W164" s="1377">
        <v>0</v>
      </c>
      <c r="X164" s="1379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376">
        <v>4</v>
      </c>
      <c r="F165" s="1377" t="s">
        <v>614</v>
      </c>
      <c r="G165" s="1377" t="s">
        <v>769</v>
      </c>
      <c r="H165" s="1385">
        <v>20.51</v>
      </c>
      <c r="I165" s="1377">
        <v>4</v>
      </c>
      <c r="J165" s="1377">
        <v>2</v>
      </c>
      <c r="K165" s="1377">
        <v>0</v>
      </c>
      <c r="L165" s="1377">
        <v>1</v>
      </c>
      <c r="M165" s="1377">
        <v>1</v>
      </c>
      <c r="N165" s="1377">
        <v>40</v>
      </c>
      <c r="O165" s="1377">
        <v>20</v>
      </c>
      <c r="P165" s="1377">
        <v>0</v>
      </c>
      <c r="Q165" s="1377">
        <v>0</v>
      </c>
      <c r="R165" s="1377">
        <v>0</v>
      </c>
      <c r="S165" s="1377">
        <v>0</v>
      </c>
      <c r="T165" s="1377">
        <v>21</v>
      </c>
      <c r="U165" s="1377">
        <v>0</v>
      </c>
      <c r="V165" s="1377">
        <v>0</v>
      </c>
      <c r="W165" s="1377">
        <v>0</v>
      </c>
      <c r="X165" s="137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376">
        <v>5</v>
      </c>
      <c r="F166" s="1377" t="s">
        <v>613</v>
      </c>
      <c r="G166" s="1377" t="s">
        <v>769</v>
      </c>
      <c r="H166" s="1385">
        <v>22.99</v>
      </c>
      <c r="I166" s="1377">
        <v>8</v>
      </c>
      <c r="J166" s="1377">
        <v>1</v>
      </c>
      <c r="K166" s="1377">
        <v>0</v>
      </c>
      <c r="L166" s="1377">
        <v>0</v>
      </c>
      <c r="M166" s="1377">
        <v>1</v>
      </c>
      <c r="N166" s="1377">
        <v>0</v>
      </c>
      <c r="O166" s="1377">
        <v>0</v>
      </c>
      <c r="P166" s="1377">
        <v>0</v>
      </c>
      <c r="Q166" s="1377">
        <v>65</v>
      </c>
      <c r="R166" s="1377">
        <v>0</v>
      </c>
      <c r="S166" s="1377">
        <v>0</v>
      </c>
      <c r="T166" s="1377">
        <v>0</v>
      </c>
      <c r="U166" s="1377">
        <v>0</v>
      </c>
      <c r="V166" s="1377">
        <v>18</v>
      </c>
      <c r="W166" s="1377">
        <v>0</v>
      </c>
      <c r="X166" s="1379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1376">
        <v>6</v>
      </c>
      <c r="F167" s="1377" t="s">
        <v>712</v>
      </c>
      <c r="G167" s="1377" t="s">
        <v>770</v>
      </c>
      <c r="H167" s="1385">
        <v>34.159999999999997</v>
      </c>
      <c r="I167" s="1377">
        <v>7</v>
      </c>
      <c r="J167" s="1377">
        <v>2</v>
      </c>
      <c r="K167" s="1377">
        <v>1</v>
      </c>
      <c r="L167" s="1377">
        <v>2</v>
      </c>
      <c r="M167" s="1377">
        <v>1</v>
      </c>
      <c r="N167" s="1377">
        <v>12</v>
      </c>
      <c r="O167" s="1377">
        <v>40</v>
      </c>
      <c r="P167" s="1377">
        <v>40</v>
      </c>
      <c r="Q167" s="1377">
        <v>95</v>
      </c>
      <c r="R167" s="1377">
        <v>0</v>
      </c>
      <c r="S167" s="1377">
        <v>0</v>
      </c>
      <c r="T167" s="1377">
        <v>13</v>
      </c>
      <c r="U167" s="1377">
        <v>16</v>
      </c>
      <c r="V167" s="1377">
        <v>15</v>
      </c>
      <c r="W167" s="1377">
        <v>0</v>
      </c>
      <c r="X167" s="1379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376">
        <v>7</v>
      </c>
      <c r="F168" s="1377" t="s">
        <v>635</v>
      </c>
      <c r="G168" s="1377" t="s">
        <v>769</v>
      </c>
      <c r="H168" s="1385">
        <v>26.54</v>
      </c>
      <c r="I168" s="1377">
        <v>3</v>
      </c>
      <c r="J168" s="1377">
        <v>1</v>
      </c>
      <c r="K168" s="1377">
        <v>0</v>
      </c>
      <c r="L168" s="1377">
        <v>0</v>
      </c>
      <c r="M168" s="1377">
        <v>1</v>
      </c>
      <c r="N168" s="1377">
        <v>0</v>
      </c>
      <c r="O168" s="1377">
        <v>0</v>
      </c>
      <c r="P168" s="1377">
        <v>0</v>
      </c>
      <c r="Q168" s="1377">
        <v>0</v>
      </c>
      <c r="R168" s="1377">
        <v>0</v>
      </c>
      <c r="S168" s="1377">
        <v>0</v>
      </c>
      <c r="T168" s="1377">
        <v>0</v>
      </c>
      <c r="U168" s="1377">
        <v>0</v>
      </c>
      <c r="V168" s="1377">
        <v>0</v>
      </c>
      <c r="W168" s="1377">
        <v>0</v>
      </c>
      <c r="X168" s="1379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376">
        <v>8</v>
      </c>
      <c r="F169" s="1377" t="s">
        <v>640</v>
      </c>
      <c r="G169" s="1377" t="s">
        <v>770</v>
      </c>
      <c r="H169" s="1385">
        <v>23.7</v>
      </c>
      <c r="I169" s="1377">
        <v>5</v>
      </c>
      <c r="J169" s="1377">
        <v>1</v>
      </c>
      <c r="K169" s="1377">
        <v>0</v>
      </c>
      <c r="L169" s="1377">
        <v>1</v>
      </c>
      <c r="M169" s="1377">
        <v>1</v>
      </c>
      <c r="N169" s="1377">
        <v>0</v>
      </c>
      <c r="O169" s="1377">
        <v>60</v>
      </c>
      <c r="P169" s="1377">
        <v>90</v>
      </c>
      <c r="Q169" s="1377">
        <v>0</v>
      </c>
      <c r="R169" s="1377">
        <v>0</v>
      </c>
      <c r="S169" s="1377">
        <v>40</v>
      </c>
      <c r="T169" s="1377">
        <v>20</v>
      </c>
      <c r="U169" s="1377">
        <v>18</v>
      </c>
      <c r="V169" s="1377">
        <v>0</v>
      </c>
      <c r="W169" s="1377">
        <v>0</v>
      </c>
      <c r="X169" s="1379">
        <v>22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376">
        <v>9</v>
      </c>
      <c r="F170" s="1377" t="s">
        <v>1</v>
      </c>
      <c r="G170" s="1377"/>
      <c r="H170" s="1385"/>
      <c r="I170" s="1377">
        <v>0</v>
      </c>
      <c r="J170" s="1377">
        <v>0</v>
      </c>
      <c r="K170" s="1377">
        <v>0</v>
      </c>
      <c r="L170" s="1377">
        <v>0</v>
      </c>
      <c r="M170" s="1377">
        <v>0</v>
      </c>
      <c r="N170" s="1377">
        <v>0</v>
      </c>
      <c r="O170" s="1377">
        <v>0</v>
      </c>
      <c r="P170" s="1377">
        <v>0</v>
      </c>
      <c r="Q170" s="1377">
        <v>0</v>
      </c>
      <c r="R170" s="1377">
        <v>0</v>
      </c>
      <c r="S170" s="1377">
        <v>0</v>
      </c>
      <c r="T170" s="1377">
        <v>0</v>
      </c>
      <c r="U170" s="1377">
        <v>0</v>
      </c>
      <c r="V170" s="1377">
        <v>0</v>
      </c>
      <c r="W170" s="1377">
        <v>0</v>
      </c>
      <c r="X170" s="137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380">
        <v>10</v>
      </c>
      <c r="F171" s="1381" t="s">
        <v>1</v>
      </c>
      <c r="G171" s="1381"/>
      <c r="H171" s="1386"/>
      <c r="I171" s="1381">
        <v>0</v>
      </c>
      <c r="J171" s="1381">
        <v>0</v>
      </c>
      <c r="K171" s="1381">
        <v>0</v>
      </c>
      <c r="L171" s="1381">
        <v>0</v>
      </c>
      <c r="M171" s="1381">
        <v>0</v>
      </c>
      <c r="N171" s="1381">
        <v>0</v>
      </c>
      <c r="O171" s="1381">
        <v>0</v>
      </c>
      <c r="P171" s="1381">
        <v>0</v>
      </c>
      <c r="Q171" s="1381">
        <v>0</v>
      </c>
      <c r="R171" s="1381">
        <v>0</v>
      </c>
      <c r="S171" s="1381">
        <v>0</v>
      </c>
      <c r="T171" s="1381">
        <v>0</v>
      </c>
      <c r="U171" s="1381">
        <v>0</v>
      </c>
      <c r="V171" s="1381">
        <v>0</v>
      </c>
      <c r="W171" s="1381">
        <v>0</v>
      </c>
      <c r="X171" s="138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35" zoomScale="75" zoomScaleNormal="75" workbookViewId="0">
      <selection activeCell="AF47" sqref="AF4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29" t="s">
        <v>749</v>
      </c>
      <c r="F23" s="1430" t="s">
        <v>750</v>
      </c>
      <c r="G23" s="1430" t="s">
        <v>751</v>
      </c>
      <c r="H23" s="1430" t="s">
        <v>752</v>
      </c>
      <c r="I23" s="1430" t="s">
        <v>753</v>
      </c>
      <c r="J23" s="1430" t="s">
        <v>754</v>
      </c>
      <c r="K23" s="1430" t="s">
        <v>755</v>
      </c>
      <c r="L23" s="1430"/>
      <c r="M23" s="1430"/>
      <c r="N23" s="1430"/>
      <c r="O23" s="1430"/>
      <c r="P23" s="1430"/>
      <c r="Q23" s="1430"/>
      <c r="R23" s="1430"/>
      <c r="S23" s="1430"/>
      <c r="T23" s="1430"/>
      <c r="U23" s="1430"/>
      <c r="V23" s="1430"/>
      <c r="W23" s="1430"/>
      <c r="X23" s="143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439">
        <v>2</v>
      </c>
      <c r="F24" s="1440">
        <v>4</v>
      </c>
      <c r="G24" s="1433">
        <v>5</v>
      </c>
      <c r="H24" s="1433">
        <v>7</v>
      </c>
      <c r="I24" s="1434">
        <v>18</v>
      </c>
      <c r="J24" s="1434">
        <v>17</v>
      </c>
      <c r="K24" s="1433">
        <v>55</v>
      </c>
      <c r="L24" s="1433"/>
      <c r="M24" s="1433"/>
      <c r="N24" s="1433"/>
      <c r="O24" s="1433"/>
      <c r="P24" s="1433"/>
      <c r="Q24" s="1433"/>
      <c r="R24" s="1433"/>
      <c r="S24" s="1433"/>
      <c r="T24" s="1433"/>
      <c r="U24" s="1433"/>
      <c r="V24" s="1433"/>
      <c r="W24" s="1433"/>
      <c r="X24" s="1435"/>
      <c r="AA24" s="256">
        <f>IF(E24=D21,0,1)</f>
        <v>0</v>
      </c>
    </row>
    <row r="25" spans="2:28" x14ac:dyDescent="0.25">
      <c r="E25" s="1432" t="s">
        <v>581</v>
      </c>
      <c r="F25" s="1433" t="s">
        <v>63</v>
      </c>
      <c r="G25" s="1433" t="s">
        <v>756</v>
      </c>
      <c r="H25" s="1433" t="s">
        <v>757</v>
      </c>
      <c r="I25" s="1434" t="s">
        <v>66</v>
      </c>
      <c r="J25" s="1434" t="s">
        <v>67</v>
      </c>
      <c r="K25" s="1433" t="s">
        <v>68</v>
      </c>
      <c r="L25" s="1433" t="s">
        <v>69</v>
      </c>
      <c r="M25" s="1433" t="s">
        <v>22</v>
      </c>
      <c r="N25" s="1433" t="s">
        <v>758</v>
      </c>
      <c r="O25" s="1433" t="s">
        <v>759</v>
      </c>
      <c r="P25" s="1433" t="s">
        <v>760</v>
      </c>
      <c r="Q25" s="1433" t="s">
        <v>761</v>
      </c>
      <c r="R25" s="1433" t="s">
        <v>762</v>
      </c>
      <c r="S25" s="1433" t="s">
        <v>763</v>
      </c>
      <c r="T25" s="1433" t="s">
        <v>764</v>
      </c>
      <c r="U25" s="1433" t="s">
        <v>765</v>
      </c>
      <c r="V25" s="1433" t="s">
        <v>766</v>
      </c>
      <c r="W25" s="1433" t="s">
        <v>767</v>
      </c>
      <c r="X25" s="1435" t="s">
        <v>768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1432">
        <v>1</v>
      </c>
      <c r="F26" s="1433" t="s">
        <v>622</v>
      </c>
      <c r="G26" s="1433" t="s">
        <v>770</v>
      </c>
      <c r="H26" s="1441">
        <v>21.47</v>
      </c>
      <c r="I26" s="1433">
        <v>4</v>
      </c>
      <c r="J26" s="1433">
        <v>0</v>
      </c>
      <c r="K26" s="1433">
        <v>0</v>
      </c>
      <c r="L26" s="1433">
        <v>1</v>
      </c>
      <c r="M26" s="1433">
        <v>1</v>
      </c>
      <c r="N26" s="1433">
        <v>0</v>
      </c>
      <c r="O26" s="1433">
        <v>38</v>
      </c>
      <c r="P26" s="1433">
        <v>20</v>
      </c>
      <c r="Q26" s="1433">
        <v>16</v>
      </c>
      <c r="R26" s="1433">
        <v>0</v>
      </c>
      <c r="S26" s="1433">
        <v>0</v>
      </c>
      <c r="T26" s="1433">
        <v>21</v>
      </c>
      <c r="U26" s="1433">
        <v>27</v>
      </c>
      <c r="V26" s="1433">
        <v>22</v>
      </c>
      <c r="W26" s="1433">
        <v>0</v>
      </c>
      <c r="X26" s="143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1432">
        <v>2</v>
      </c>
      <c r="F27" s="1433" t="s">
        <v>788</v>
      </c>
      <c r="G27" s="1433" t="s">
        <v>770</v>
      </c>
      <c r="H27" s="1441">
        <v>21.47</v>
      </c>
      <c r="I27" s="1433">
        <v>5</v>
      </c>
      <c r="J27" s="1433">
        <v>1</v>
      </c>
      <c r="K27" s="1433">
        <v>0</v>
      </c>
      <c r="L27" s="1433">
        <v>1</v>
      </c>
      <c r="M27" s="1433">
        <v>1</v>
      </c>
      <c r="N27" s="1433">
        <v>0</v>
      </c>
      <c r="O27" s="1433">
        <v>73</v>
      </c>
      <c r="P27" s="1433">
        <v>5</v>
      </c>
      <c r="Q27" s="1433">
        <v>40</v>
      </c>
      <c r="R27" s="1433">
        <v>0</v>
      </c>
      <c r="S27" s="1433">
        <v>0</v>
      </c>
      <c r="T27" s="1433">
        <v>21</v>
      </c>
      <c r="U27" s="1433">
        <v>30</v>
      </c>
      <c r="V27" s="1433">
        <v>19</v>
      </c>
      <c r="W27" s="1433">
        <v>0</v>
      </c>
      <c r="X27" s="1435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1432">
        <v>3</v>
      </c>
      <c r="F28" s="1433" t="s">
        <v>611</v>
      </c>
      <c r="G28" s="1433" t="s">
        <v>770</v>
      </c>
      <c r="H28" s="1441">
        <v>28.36</v>
      </c>
      <c r="I28" s="1433">
        <v>5</v>
      </c>
      <c r="J28" s="1433">
        <v>2</v>
      </c>
      <c r="K28" s="1433">
        <v>1</v>
      </c>
      <c r="L28" s="1433">
        <v>1</v>
      </c>
      <c r="M28" s="1433">
        <v>1</v>
      </c>
      <c r="N28" s="1433">
        <v>0</v>
      </c>
      <c r="O28" s="1433">
        <v>40</v>
      </c>
      <c r="P28" s="1433">
        <v>52</v>
      </c>
      <c r="Q28" s="1433">
        <v>12</v>
      </c>
      <c r="R28" s="1433">
        <v>0</v>
      </c>
      <c r="S28" s="1433">
        <v>0</v>
      </c>
      <c r="T28" s="1433">
        <v>13</v>
      </c>
      <c r="U28" s="1433">
        <v>18</v>
      </c>
      <c r="V28" s="1433">
        <v>22</v>
      </c>
      <c r="W28" s="1433">
        <v>0</v>
      </c>
      <c r="X28" s="1435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432">
        <v>4</v>
      </c>
      <c r="F29" s="1433" t="s">
        <v>621</v>
      </c>
      <c r="G29" s="1433" t="s">
        <v>769</v>
      </c>
      <c r="H29" s="1441">
        <v>21.97</v>
      </c>
      <c r="I29" s="1433">
        <v>3</v>
      </c>
      <c r="J29" s="1433">
        <v>1</v>
      </c>
      <c r="K29" s="1433">
        <v>1</v>
      </c>
      <c r="L29" s="1433">
        <v>0</v>
      </c>
      <c r="M29" s="1433">
        <v>0</v>
      </c>
      <c r="N29" s="1433">
        <v>0</v>
      </c>
      <c r="O29" s="1433">
        <v>0</v>
      </c>
      <c r="P29" s="1433">
        <v>0</v>
      </c>
      <c r="Q29" s="1433">
        <v>32</v>
      </c>
      <c r="R29" s="1433">
        <v>0</v>
      </c>
      <c r="S29" s="1433">
        <v>0</v>
      </c>
      <c r="T29" s="1433">
        <v>0</v>
      </c>
      <c r="U29" s="1433">
        <v>0</v>
      </c>
      <c r="V29" s="1433">
        <v>19</v>
      </c>
      <c r="W29" s="1433">
        <v>0</v>
      </c>
      <c r="X29" s="1435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432">
        <v>5</v>
      </c>
      <c r="F30" s="1433" t="s">
        <v>789</v>
      </c>
      <c r="G30" s="1433" t="s">
        <v>769</v>
      </c>
      <c r="H30" s="1441">
        <v>16.489999999999998</v>
      </c>
      <c r="I30" s="1433">
        <v>2</v>
      </c>
      <c r="J30" s="1433">
        <v>0</v>
      </c>
      <c r="K30" s="1433">
        <v>0</v>
      </c>
      <c r="L30" s="1433">
        <v>0</v>
      </c>
      <c r="M30" s="1433">
        <v>1</v>
      </c>
      <c r="N30" s="1433">
        <v>0</v>
      </c>
      <c r="O30" s="1433">
        <v>0</v>
      </c>
      <c r="P30" s="1433">
        <v>0</v>
      </c>
      <c r="Q30" s="1433">
        <v>0</v>
      </c>
      <c r="R30" s="1433">
        <v>0</v>
      </c>
      <c r="S30" s="1433">
        <v>0</v>
      </c>
      <c r="T30" s="1433">
        <v>0</v>
      </c>
      <c r="U30" s="1433">
        <v>0</v>
      </c>
      <c r="V30" s="1433">
        <v>0</v>
      </c>
      <c r="W30" s="1433">
        <v>0</v>
      </c>
      <c r="X30" s="143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1432">
        <v>6</v>
      </c>
      <c r="F31" s="1433" t="s">
        <v>682</v>
      </c>
      <c r="G31" s="1433" t="s">
        <v>770</v>
      </c>
      <c r="H31" s="1441">
        <v>25.17</v>
      </c>
      <c r="I31" s="1433">
        <v>4</v>
      </c>
      <c r="J31" s="1433">
        <v>2</v>
      </c>
      <c r="K31" s="1433">
        <v>0</v>
      </c>
      <c r="L31" s="1433">
        <v>1</v>
      </c>
      <c r="M31" s="1433">
        <v>1</v>
      </c>
      <c r="N31" s="1433">
        <v>0</v>
      </c>
      <c r="O31" s="1433">
        <v>62</v>
      </c>
      <c r="P31" s="1433">
        <v>99</v>
      </c>
      <c r="Q31" s="1433">
        <v>0</v>
      </c>
      <c r="R31" s="1433">
        <v>0</v>
      </c>
      <c r="S31" s="1433">
        <v>50</v>
      </c>
      <c r="T31" s="1433">
        <v>18</v>
      </c>
      <c r="U31" s="1433">
        <v>18</v>
      </c>
      <c r="V31" s="1433">
        <v>0</v>
      </c>
      <c r="W31" s="1433">
        <v>0</v>
      </c>
      <c r="X31" s="1435">
        <v>17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432">
        <v>7</v>
      </c>
      <c r="F32" s="1433" t="s">
        <v>729</v>
      </c>
      <c r="G32" s="1433" t="s">
        <v>769</v>
      </c>
      <c r="H32" s="1441">
        <v>18.3</v>
      </c>
      <c r="I32" s="1433">
        <v>4</v>
      </c>
      <c r="J32" s="1433">
        <v>1</v>
      </c>
      <c r="K32" s="1433">
        <v>0</v>
      </c>
      <c r="L32" s="1433">
        <v>0</v>
      </c>
      <c r="M32" s="1433">
        <v>1</v>
      </c>
      <c r="N32" s="1433">
        <v>0</v>
      </c>
      <c r="O32" s="1433">
        <v>40</v>
      </c>
      <c r="P32" s="1433">
        <v>40</v>
      </c>
      <c r="Q32" s="1433">
        <v>0</v>
      </c>
      <c r="R32" s="1433">
        <v>0</v>
      </c>
      <c r="S32" s="1433">
        <v>0</v>
      </c>
      <c r="T32" s="1433">
        <v>24</v>
      </c>
      <c r="U32" s="1433">
        <v>21</v>
      </c>
      <c r="V32" s="1433">
        <v>0</v>
      </c>
      <c r="W32" s="1433">
        <v>0</v>
      </c>
      <c r="X32" s="143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432">
        <v>8</v>
      </c>
      <c r="F33" s="1433" t="s">
        <v>791</v>
      </c>
      <c r="G33" s="1433" t="s">
        <v>769</v>
      </c>
      <c r="H33" s="1441">
        <v>20.350000000000001</v>
      </c>
      <c r="I33" s="1433">
        <v>2</v>
      </c>
      <c r="J33" s="1433">
        <v>3</v>
      </c>
      <c r="K33" s="1433">
        <v>0</v>
      </c>
      <c r="L33" s="1433">
        <v>1</v>
      </c>
      <c r="M33" s="1433">
        <v>1</v>
      </c>
      <c r="N33" s="1433">
        <v>8</v>
      </c>
      <c r="O33" s="1433">
        <v>0</v>
      </c>
      <c r="P33" s="1433">
        <v>0</v>
      </c>
      <c r="Q33" s="1433">
        <v>24</v>
      </c>
      <c r="R33" s="1433">
        <v>40</v>
      </c>
      <c r="S33" s="1433">
        <v>0</v>
      </c>
      <c r="T33" s="1433">
        <v>0</v>
      </c>
      <c r="U33" s="1433">
        <v>0</v>
      </c>
      <c r="V33" s="1433">
        <v>23</v>
      </c>
      <c r="W33" s="1433">
        <v>29</v>
      </c>
      <c r="X33" s="143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>
        <f t="shared" ca="1" si="6"/>
        <v>40</v>
      </c>
      <c r="E34" s="1432">
        <v>9</v>
      </c>
      <c r="F34" s="1433" t="s">
        <v>832</v>
      </c>
      <c r="G34" s="1433"/>
      <c r="H34" s="1441"/>
      <c r="I34" s="1433">
        <v>0</v>
      </c>
      <c r="J34" s="1433">
        <v>0</v>
      </c>
      <c r="K34" s="1433">
        <v>0</v>
      </c>
      <c r="L34" s="1433">
        <v>0</v>
      </c>
      <c r="M34" s="1433">
        <v>1</v>
      </c>
      <c r="N34" s="1433">
        <v>0</v>
      </c>
      <c r="O34" s="1433">
        <v>0</v>
      </c>
      <c r="P34" s="1433">
        <v>0</v>
      </c>
      <c r="Q34" s="1433">
        <v>0</v>
      </c>
      <c r="R34" s="1433">
        <v>0</v>
      </c>
      <c r="S34" s="1433">
        <v>0</v>
      </c>
      <c r="T34" s="1433">
        <v>0</v>
      </c>
      <c r="U34" s="1433">
        <v>0</v>
      </c>
      <c r="V34" s="1433">
        <v>0</v>
      </c>
      <c r="W34" s="1433">
        <v>0</v>
      </c>
      <c r="X34" s="1435">
        <v>0</v>
      </c>
      <c r="Y34" s="256">
        <f t="shared" ca="1" si="7"/>
        <v>40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436">
        <v>10</v>
      </c>
      <c r="F35" s="1437" t="s">
        <v>1</v>
      </c>
      <c r="G35" s="1437"/>
      <c r="H35" s="1442"/>
      <c r="I35" s="1437">
        <v>0</v>
      </c>
      <c r="J35" s="1437">
        <v>0</v>
      </c>
      <c r="K35" s="1437">
        <v>0</v>
      </c>
      <c r="L35" s="1437">
        <v>0</v>
      </c>
      <c r="M35" s="1437">
        <v>0</v>
      </c>
      <c r="N35" s="1437">
        <v>0</v>
      </c>
      <c r="O35" s="1437">
        <v>0</v>
      </c>
      <c r="P35" s="1437">
        <v>0</v>
      </c>
      <c r="Q35" s="1437">
        <v>0</v>
      </c>
      <c r="R35" s="1437">
        <v>0</v>
      </c>
      <c r="S35" s="1437">
        <v>0</v>
      </c>
      <c r="T35" s="1437">
        <v>0</v>
      </c>
      <c r="U35" s="1437">
        <v>0</v>
      </c>
      <c r="V35" s="1437">
        <v>0</v>
      </c>
      <c r="W35" s="1437">
        <v>0</v>
      </c>
      <c r="X35" s="143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527" t="s">
        <v>749</v>
      </c>
      <c r="F40" s="1528" t="s">
        <v>750</v>
      </c>
      <c r="G40" s="1528" t="s">
        <v>751</v>
      </c>
      <c r="H40" s="1528" t="s">
        <v>752</v>
      </c>
      <c r="I40" s="1528" t="s">
        <v>753</v>
      </c>
      <c r="J40" s="1528" t="s">
        <v>754</v>
      </c>
      <c r="K40" s="1528" t="s">
        <v>755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37">
        <v>3</v>
      </c>
      <c r="F41" s="1538">
        <v>10</v>
      </c>
      <c r="G41" s="1531">
        <v>4</v>
      </c>
      <c r="H41" s="1531">
        <v>8</v>
      </c>
      <c r="I41" s="1532">
        <v>9</v>
      </c>
      <c r="J41" s="1532">
        <v>24</v>
      </c>
      <c r="K41" s="1531">
        <v>49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6">
        <f>IF(E41=D38,0,1)</f>
        <v>0</v>
      </c>
    </row>
    <row r="42" spans="2:28" x14ac:dyDescent="0.25">
      <c r="E42" s="1530" t="s">
        <v>581</v>
      </c>
      <c r="F42" s="1531" t="s">
        <v>63</v>
      </c>
      <c r="G42" s="1531" t="s">
        <v>756</v>
      </c>
      <c r="H42" s="1531" t="s">
        <v>757</v>
      </c>
      <c r="I42" s="1532" t="s">
        <v>66</v>
      </c>
      <c r="J42" s="1532" t="s">
        <v>67</v>
      </c>
      <c r="K42" s="1531" t="s">
        <v>68</v>
      </c>
      <c r="L42" s="1531" t="s">
        <v>69</v>
      </c>
      <c r="M42" s="1531" t="s">
        <v>22</v>
      </c>
      <c r="N42" s="1531" t="s">
        <v>758</v>
      </c>
      <c r="O42" s="1531" t="s">
        <v>759</v>
      </c>
      <c r="P42" s="1531" t="s">
        <v>760</v>
      </c>
      <c r="Q42" s="1531" t="s">
        <v>761</v>
      </c>
      <c r="R42" s="1531" t="s">
        <v>762</v>
      </c>
      <c r="S42" s="1531" t="s">
        <v>763</v>
      </c>
      <c r="T42" s="1531" t="s">
        <v>764</v>
      </c>
      <c r="U42" s="1531" t="s">
        <v>765</v>
      </c>
      <c r="V42" s="1531" t="s">
        <v>766</v>
      </c>
      <c r="W42" s="1531" t="s">
        <v>767</v>
      </c>
      <c r="X42" s="1533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530">
        <v>1</v>
      </c>
      <c r="F43" s="1531" t="s">
        <v>633</v>
      </c>
      <c r="G43" s="1531" t="s">
        <v>770</v>
      </c>
      <c r="H43" s="1539">
        <v>24.9</v>
      </c>
      <c r="I43" s="1531">
        <v>6</v>
      </c>
      <c r="J43" s="1531">
        <v>2</v>
      </c>
      <c r="K43" s="1531">
        <v>0</v>
      </c>
      <c r="L43" s="1531">
        <v>1</v>
      </c>
      <c r="M43" s="1531">
        <v>1</v>
      </c>
      <c r="N43" s="1531">
        <v>0</v>
      </c>
      <c r="O43" s="1531">
        <v>0</v>
      </c>
      <c r="P43" s="1531">
        <v>20</v>
      </c>
      <c r="Q43" s="1531">
        <v>8</v>
      </c>
      <c r="R43" s="1531">
        <v>0</v>
      </c>
      <c r="S43" s="1531">
        <v>44</v>
      </c>
      <c r="T43" s="1531">
        <v>0</v>
      </c>
      <c r="U43" s="1531">
        <v>16</v>
      </c>
      <c r="V43" s="1531">
        <v>19</v>
      </c>
      <c r="W43" s="1531">
        <v>0</v>
      </c>
      <c r="X43" s="1533">
        <v>17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530">
        <v>2</v>
      </c>
      <c r="F44" s="1531" t="s">
        <v>792</v>
      </c>
      <c r="G44" s="1531" t="s">
        <v>769</v>
      </c>
      <c r="H44" s="1539">
        <v>21.32</v>
      </c>
      <c r="I44" s="1531">
        <v>5</v>
      </c>
      <c r="J44" s="1531">
        <v>0</v>
      </c>
      <c r="K44" s="1531">
        <v>0</v>
      </c>
      <c r="L44" s="1531">
        <v>1</v>
      </c>
      <c r="M44" s="1531">
        <v>1</v>
      </c>
      <c r="N44" s="1531">
        <v>40</v>
      </c>
      <c r="O44" s="1531">
        <v>4</v>
      </c>
      <c r="P44" s="1531">
        <v>0</v>
      </c>
      <c r="Q44" s="1531">
        <v>0</v>
      </c>
      <c r="R44" s="1531">
        <v>0</v>
      </c>
      <c r="S44" s="1531">
        <v>0</v>
      </c>
      <c r="T44" s="1531">
        <v>26</v>
      </c>
      <c r="U44" s="1531">
        <v>0</v>
      </c>
      <c r="V44" s="1531">
        <v>0</v>
      </c>
      <c r="W44" s="1531">
        <v>0</v>
      </c>
      <c r="X44" s="1533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66</v>
      </c>
      <c r="C45" s="256">
        <f t="shared" ca="1" si="15"/>
        <v>66</v>
      </c>
      <c r="E45" s="1530">
        <v>3</v>
      </c>
      <c r="F45" s="1531" t="s">
        <v>822</v>
      </c>
      <c r="G45" s="1531" t="s">
        <v>769</v>
      </c>
      <c r="H45" s="1539">
        <v>16.88</v>
      </c>
      <c r="I45" s="1531">
        <v>4</v>
      </c>
      <c r="J45" s="1531">
        <v>2</v>
      </c>
      <c r="K45" s="1531">
        <v>0</v>
      </c>
      <c r="L45" s="1531">
        <v>1</v>
      </c>
      <c r="M45" s="1531">
        <v>1</v>
      </c>
      <c r="N45" s="1531">
        <v>16</v>
      </c>
      <c r="O45" s="1531">
        <v>0</v>
      </c>
      <c r="P45" s="1531">
        <v>0</v>
      </c>
      <c r="Q45" s="1531">
        <v>0</v>
      </c>
      <c r="R45" s="1531">
        <v>0</v>
      </c>
      <c r="S45" s="1531">
        <v>0</v>
      </c>
      <c r="T45" s="1531">
        <v>0</v>
      </c>
      <c r="U45" s="1531">
        <v>0</v>
      </c>
      <c r="V45" s="1531">
        <v>0</v>
      </c>
      <c r="W45" s="1531">
        <v>0</v>
      </c>
      <c r="X45" s="1533">
        <v>0</v>
      </c>
      <c r="Y45" s="256">
        <f t="shared" ca="1" si="13"/>
        <v>66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530">
        <v>4</v>
      </c>
      <c r="F46" s="1531" t="s">
        <v>812</v>
      </c>
      <c r="G46" s="1531" t="s">
        <v>769</v>
      </c>
      <c r="H46" s="1539">
        <v>17.57</v>
      </c>
      <c r="I46" s="1531">
        <v>3</v>
      </c>
      <c r="J46" s="1531">
        <v>0</v>
      </c>
      <c r="K46" s="1531">
        <v>0</v>
      </c>
      <c r="L46" s="1531">
        <v>0</v>
      </c>
      <c r="M46" s="1531">
        <v>1</v>
      </c>
      <c r="N46" s="1531">
        <v>0</v>
      </c>
      <c r="O46" s="1531">
        <v>0</v>
      </c>
      <c r="P46" s="1531">
        <v>58</v>
      </c>
      <c r="Q46" s="1531">
        <v>0</v>
      </c>
      <c r="R46" s="1531">
        <v>0</v>
      </c>
      <c r="S46" s="1531">
        <v>0</v>
      </c>
      <c r="T46" s="1531">
        <v>0</v>
      </c>
      <c r="U46" s="1531">
        <v>24</v>
      </c>
      <c r="V46" s="1531">
        <v>0</v>
      </c>
      <c r="W46" s="1531">
        <v>0</v>
      </c>
      <c r="X46" s="1533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530">
        <v>5</v>
      </c>
      <c r="F47" s="1531" t="s">
        <v>583</v>
      </c>
      <c r="G47" s="1531" t="s">
        <v>769</v>
      </c>
      <c r="H47" s="1539">
        <v>16.649999999999999</v>
      </c>
      <c r="I47" s="1531">
        <v>3</v>
      </c>
      <c r="J47" s="1531">
        <v>0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0</v>
      </c>
      <c r="R47" s="1531">
        <v>0</v>
      </c>
      <c r="S47" s="1531">
        <v>0</v>
      </c>
      <c r="T47" s="1531">
        <v>0</v>
      </c>
      <c r="U47" s="1531">
        <v>0</v>
      </c>
      <c r="V47" s="1531">
        <v>0</v>
      </c>
      <c r="W47" s="1531">
        <v>0</v>
      </c>
      <c r="X47" s="1533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530">
        <v>6</v>
      </c>
      <c r="F48" s="1531" t="s">
        <v>584</v>
      </c>
      <c r="G48" s="1531" t="s">
        <v>769</v>
      </c>
      <c r="H48" s="1539">
        <v>22.93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0</v>
      </c>
      <c r="Q48" s="1531">
        <v>0</v>
      </c>
      <c r="R48" s="1531">
        <v>0</v>
      </c>
      <c r="S48" s="1531">
        <v>0</v>
      </c>
      <c r="T48" s="1531">
        <v>0</v>
      </c>
      <c r="U48" s="1531">
        <v>0</v>
      </c>
      <c r="V48" s="1531">
        <v>0</v>
      </c>
      <c r="W48" s="1531">
        <v>0</v>
      </c>
      <c r="X48" s="1533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530">
        <v>7</v>
      </c>
      <c r="F49" s="1531" t="s">
        <v>585</v>
      </c>
      <c r="G49" s="1531" t="s">
        <v>769</v>
      </c>
      <c r="H49" s="1539">
        <v>19.47</v>
      </c>
      <c r="I49" s="1531">
        <v>2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32</v>
      </c>
      <c r="Q49" s="1531">
        <v>0</v>
      </c>
      <c r="R49" s="1531">
        <v>0</v>
      </c>
      <c r="S49" s="1531">
        <v>0</v>
      </c>
      <c r="T49" s="1531">
        <v>0</v>
      </c>
      <c r="U49" s="1531">
        <v>20</v>
      </c>
      <c r="V49" s="1531">
        <v>0</v>
      </c>
      <c r="W49" s="1531">
        <v>0</v>
      </c>
      <c r="X49" s="1533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0">
        <v>8</v>
      </c>
      <c r="F50" s="1531" t="s">
        <v>794</v>
      </c>
      <c r="G50" s="1531" t="s">
        <v>769</v>
      </c>
      <c r="H50" s="1539">
        <v>24.73</v>
      </c>
      <c r="I50" s="1531">
        <v>6</v>
      </c>
      <c r="J50" s="1531">
        <v>2</v>
      </c>
      <c r="K50" s="1531">
        <v>0</v>
      </c>
      <c r="L50" s="1531">
        <v>1</v>
      </c>
      <c r="M50" s="1531">
        <v>1</v>
      </c>
      <c r="N50" s="1531">
        <v>60</v>
      </c>
      <c r="O50" s="1531">
        <v>0</v>
      </c>
      <c r="P50" s="1531">
        <v>0</v>
      </c>
      <c r="Q50" s="1531">
        <v>0</v>
      </c>
      <c r="R50" s="1531">
        <v>0</v>
      </c>
      <c r="S50" s="1531">
        <v>0</v>
      </c>
      <c r="T50" s="1531">
        <v>0</v>
      </c>
      <c r="U50" s="1531">
        <v>0</v>
      </c>
      <c r="V50" s="1531">
        <v>0</v>
      </c>
      <c r="W50" s="1531">
        <v>0</v>
      </c>
      <c r="X50" s="1533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29" t="s">
        <v>749</v>
      </c>
      <c r="F57" s="1430" t="s">
        <v>750</v>
      </c>
      <c r="G57" s="1430" t="s">
        <v>751</v>
      </c>
      <c r="H57" s="1430" t="s">
        <v>752</v>
      </c>
      <c r="I57" s="1430" t="s">
        <v>753</v>
      </c>
      <c r="J57" s="1430" t="s">
        <v>754</v>
      </c>
      <c r="K57" s="1430" t="s">
        <v>755</v>
      </c>
      <c r="L57" s="1430"/>
      <c r="M57" s="1430"/>
      <c r="N57" s="1430"/>
      <c r="O57" s="1430"/>
      <c r="P57" s="1430"/>
      <c r="Q57" s="1430"/>
      <c r="R57" s="1430"/>
      <c r="S57" s="1430"/>
      <c r="T57" s="1430"/>
      <c r="U57" s="1430"/>
      <c r="V57" s="1430"/>
      <c r="W57" s="1430"/>
      <c r="X57" s="143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39">
        <v>4</v>
      </c>
      <c r="F58" s="1440">
        <v>2</v>
      </c>
      <c r="G58" s="1433">
        <v>7</v>
      </c>
      <c r="H58" s="1433">
        <v>5</v>
      </c>
      <c r="I58" s="1434">
        <v>17</v>
      </c>
      <c r="J58" s="1434">
        <v>18</v>
      </c>
      <c r="K58" s="1433">
        <v>65</v>
      </c>
      <c r="L58" s="1433"/>
      <c r="M58" s="1433"/>
      <c r="N58" s="1433"/>
      <c r="O58" s="1433"/>
      <c r="P58" s="1433"/>
      <c r="Q58" s="1433"/>
      <c r="R58" s="1433"/>
      <c r="S58" s="1433"/>
      <c r="T58" s="1433"/>
      <c r="U58" s="1433"/>
      <c r="V58" s="1433"/>
      <c r="W58" s="1433"/>
      <c r="X58" s="1435"/>
      <c r="AA58" s="256">
        <f>IF(E58=D55,0,1)</f>
        <v>0</v>
      </c>
    </row>
    <row r="59" spans="2:28" x14ac:dyDescent="0.25">
      <c r="E59" s="1432" t="s">
        <v>581</v>
      </c>
      <c r="F59" s="1433" t="s">
        <v>63</v>
      </c>
      <c r="G59" s="1433" t="s">
        <v>756</v>
      </c>
      <c r="H59" s="1433" t="s">
        <v>757</v>
      </c>
      <c r="I59" s="1434" t="s">
        <v>66</v>
      </c>
      <c r="J59" s="1434" t="s">
        <v>67</v>
      </c>
      <c r="K59" s="1433" t="s">
        <v>68</v>
      </c>
      <c r="L59" s="1433" t="s">
        <v>69</v>
      </c>
      <c r="M59" s="1433" t="s">
        <v>22</v>
      </c>
      <c r="N59" s="1433" t="s">
        <v>758</v>
      </c>
      <c r="O59" s="1433" t="s">
        <v>759</v>
      </c>
      <c r="P59" s="1433" t="s">
        <v>760</v>
      </c>
      <c r="Q59" s="1433" t="s">
        <v>761</v>
      </c>
      <c r="R59" s="1433" t="s">
        <v>762</v>
      </c>
      <c r="S59" s="1433" t="s">
        <v>763</v>
      </c>
      <c r="T59" s="1433" t="s">
        <v>764</v>
      </c>
      <c r="U59" s="1433" t="s">
        <v>765</v>
      </c>
      <c r="V59" s="1433" t="s">
        <v>766</v>
      </c>
      <c r="W59" s="1433" t="s">
        <v>767</v>
      </c>
      <c r="X59" s="1435" t="s">
        <v>768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432">
        <v>1</v>
      </c>
      <c r="F60" s="1433" t="s">
        <v>730</v>
      </c>
      <c r="G60" s="1433" t="s">
        <v>769</v>
      </c>
      <c r="H60" s="1441">
        <v>19.559999999999999</v>
      </c>
      <c r="I60" s="1433">
        <v>4</v>
      </c>
      <c r="J60" s="1433">
        <v>0</v>
      </c>
      <c r="K60" s="1433">
        <v>0</v>
      </c>
      <c r="L60" s="1433">
        <v>0</v>
      </c>
      <c r="M60" s="1433">
        <v>1</v>
      </c>
      <c r="N60" s="1433">
        <v>0</v>
      </c>
      <c r="O60" s="1433">
        <v>0</v>
      </c>
      <c r="P60" s="1433">
        <v>0</v>
      </c>
      <c r="Q60" s="1433">
        <v>0</v>
      </c>
      <c r="R60" s="1433">
        <v>0</v>
      </c>
      <c r="S60" s="1433">
        <v>0</v>
      </c>
      <c r="T60" s="1433">
        <v>0</v>
      </c>
      <c r="U60" s="1433">
        <v>0</v>
      </c>
      <c r="V60" s="1433">
        <v>0</v>
      </c>
      <c r="W60" s="1433">
        <v>0</v>
      </c>
      <c r="X60" s="1435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432">
        <v>2</v>
      </c>
      <c r="F61" s="1433" t="s">
        <v>799</v>
      </c>
      <c r="G61" s="1433" t="s">
        <v>769</v>
      </c>
      <c r="H61" s="1441">
        <v>19.2</v>
      </c>
      <c r="I61" s="1433">
        <v>5</v>
      </c>
      <c r="J61" s="1433">
        <v>2</v>
      </c>
      <c r="K61" s="1433">
        <v>0</v>
      </c>
      <c r="L61" s="1433">
        <v>0</v>
      </c>
      <c r="M61" s="1433">
        <v>1</v>
      </c>
      <c r="N61" s="1433">
        <v>0</v>
      </c>
      <c r="O61" s="1433">
        <v>0</v>
      </c>
      <c r="P61" s="1433">
        <v>0</v>
      </c>
      <c r="Q61" s="1433">
        <v>0</v>
      </c>
      <c r="R61" s="1433">
        <v>0</v>
      </c>
      <c r="S61" s="1433">
        <v>0</v>
      </c>
      <c r="T61" s="1433">
        <v>0</v>
      </c>
      <c r="U61" s="1433">
        <v>0</v>
      </c>
      <c r="V61" s="1433">
        <v>0</v>
      </c>
      <c r="W61" s="1433">
        <v>0</v>
      </c>
      <c r="X61" s="1435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432">
        <v>3</v>
      </c>
      <c r="F62" s="1433" t="s">
        <v>796</v>
      </c>
      <c r="G62" s="1433" t="s">
        <v>769</v>
      </c>
      <c r="H62" s="1441">
        <v>20.53</v>
      </c>
      <c r="I62" s="1433">
        <v>1</v>
      </c>
      <c r="J62" s="1433">
        <v>0</v>
      </c>
      <c r="K62" s="1433">
        <v>1</v>
      </c>
      <c r="L62" s="1433">
        <v>1</v>
      </c>
      <c r="M62" s="1433">
        <v>1</v>
      </c>
      <c r="N62" s="1433">
        <v>20</v>
      </c>
      <c r="O62" s="1433">
        <v>0</v>
      </c>
      <c r="P62" s="1433">
        <v>0</v>
      </c>
      <c r="Q62" s="1433">
        <v>0</v>
      </c>
      <c r="R62" s="1433">
        <v>0</v>
      </c>
      <c r="S62" s="1433">
        <v>0</v>
      </c>
      <c r="T62" s="1433">
        <v>0</v>
      </c>
      <c r="U62" s="1433">
        <v>0</v>
      </c>
      <c r="V62" s="1433">
        <v>0</v>
      </c>
      <c r="W62" s="1433">
        <v>0</v>
      </c>
      <c r="X62" s="143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432">
        <v>4</v>
      </c>
      <c r="F63" s="1433" t="s">
        <v>801</v>
      </c>
      <c r="G63" s="1433" t="s">
        <v>770</v>
      </c>
      <c r="H63" s="1441">
        <v>25.51</v>
      </c>
      <c r="I63" s="1433">
        <v>4</v>
      </c>
      <c r="J63" s="1433">
        <v>6</v>
      </c>
      <c r="K63" s="1433">
        <v>0</v>
      </c>
      <c r="L63" s="1433">
        <v>2</v>
      </c>
      <c r="M63" s="1433">
        <v>1</v>
      </c>
      <c r="N63" s="1433">
        <v>8</v>
      </c>
      <c r="O63" s="1433">
        <v>36</v>
      </c>
      <c r="P63" s="1433">
        <v>61</v>
      </c>
      <c r="Q63" s="1433">
        <v>0</v>
      </c>
      <c r="R63" s="1433">
        <v>50</v>
      </c>
      <c r="S63" s="1433">
        <v>0</v>
      </c>
      <c r="T63" s="1433">
        <v>17</v>
      </c>
      <c r="U63" s="1433">
        <v>18</v>
      </c>
      <c r="V63" s="1433">
        <v>0</v>
      </c>
      <c r="W63" s="1433">
        <v>21</v>
      </c>
      <c r="X63" s="1435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432">
        <v>5</v>
      </c>
      <c r="F64" s="1433" t="s">
        <v>592</v>
      </c>
      <c r="G64" s="1433" t="s">
        <v>770</v>
      </c>
      <c r="H64" s="1441">
        <v>20.88</v>
      </c>
      <c r="I64" s="1433">
        <v>5</v>
      </c>
      <c r="J64" s="1433">
        <v>2</v>
      </c>
      <c r="K64" s="1433">
        <v>0</v>
      </c>
      <c r="L64" s="1433">
        <v>1</v>
      </c>
      <c r="M64" s="1433">
        <v>1</v>
      </c>
      <c r="N64" s="1433">
        <v>0</v>
      </c>
      <c r="O64" s="1433">
        <v>40</v>
      </c>
      <c r="P64" s="1433">
        <v>10</v>
      </c>
      <c r="Q64" s="1433">
        <v>40</v>
      </c>
      <c r="R64" s="1433">
        <v>0</v>
      </c>
      <c r="S64" s="1433">
        <v>0</v>
      </c>
      <c r="T64" s="1433">
        <v>24</v>
      </c>
      <c r="U64" s="1433">
        <v>29</v>
      </c>
      <c r="V64" s="1433">
        <v>19</v>
      </c>
      <c r="W64" s="1433">
        <v>0</v>
      </c>
      <c r="X64" s="143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432">
        <v>6</v>
      </c>
      <c r="F65" s="1433" t="s">
        <v>808</v>
      </c>
      <c r="G65" s="1433" t="s">
        <v>769</v>
      </c>
      <c r="H65" s="1441">
        <v>22.58</v>
      </c>
      <c r="I65" s="1433">
        <v>3</v>
      </c>
      <c r="J65" s="1433">
        <v>1</v>
      </c>
      <c r="K65" s="1433">
        <v>0</v>
      </c>
      <c r="L65" s="1433">
        <v>0</v>
      </c>
      <c r="M65" s="1433">
        <v>1</v>
      </c>
      <c r="N65" s="1433">
        <v>0</v>
      </c>
      <c r="O65" s="1433">
        <v>0</v>
      </c>
      <c r="P65" s="1433">
        <v>0</v>
      </c>
      <c r="Q65" s="1433">
        <v>90</v>
      </c>
      <c r="R65" s="1433">
        <v>56</v>
      </c>
      <c r="S65" s="1433">
        <v>0</v>
      </c>
      <c r="T65" s="1433">
        <v>0</v>
      </c>
      <c r="U65" s="1433">
        <v>0</v>
      </c>
      <c r="V65" s="1433">
        <v>21</v>
      </c>
      <c r="W65" s="1433">
        <v>24</v>
      </c>
      <c r="X65" s="1435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432">
        <v>7</v>
      </c>
      <c r="F66" s="1433" t="s">
        <v>797</v>
      </c>
      <c r="G66" s="1433" t="s">
        <v>770</v>
      </c>
      <c r="H66" s="1441">
        <v>21.37</v>
      </c>
      <c r="I66" s="1433">
        <v>4</v>
      </c>
      <c r="J66" s="1433">
        <v>3</v>
      </c>
      <c r="K66" s="1433">
        <v>0</v>
      </c>
      <c r="L66" s="1433">
        <v>2</v>
      </c>
      <c r="M66" s="1433">
        <v>1</v>
      </c>
      <c r="N66" s="1433">
        <v>40</v>
      </c>
      <c r="O66" s="1433">
        <v>0</v>
      </c>
      <c r="P66" s="1433">
        <v>0</v>
      </c>
      <c r="Q66" s="1433">
        <v>24</v>
      </c>
      <c r="R66" s="1433">
        <v>80</v>
      </c>
      <c r="S66" s="1433">
        <v>14</v>
      </c>
      <c r="T66" s="1433">
        <v>0</v>
      </c>
      <c r="U66" s="1433">
        <v>0</v>
      </c>
      <c r="V66" s="1433">
        <v>20</v>
      </c>
      <c r="W66" s="1433">
        <v>20</v>
      </c>
      <c r="X66" s="1435">
        <v>30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88</v>
      </c>
      <c r="C67" s="256">
        <f t="shared" ca="1" si="21"/>
        <v>88</v>
      </c>
      <c r="E67" s="1432">
        <v>8</v>
      </c>
      <c r="F67" s="1433" t="s">
        <v>830</v>
      </c>
      <c r="G67" s="1433" t="s">
        <v>770</v>
      </c>
      <c r="H67" s="1441">
        <v>20.37</v>
      </c>
      <c r="I67" s="1433">
        <v>6</v>
      </c>
      <c r="J67" s="1433">
        <v>1</v>
      </c>
      <c r="K67" s="1433">
        <v>0</v>
      </c>
      <c r="L67" s="1433">
        <v>1</v>
      </c>
      <c r="M67" s="1433">
        <v>1</v>
      </c>
      <c r="N67" s="1433">
        <v>0</v>
      </c>
      <c r="O67" s="1433">
        <v>40</v>
      </c>
      <c r="P67" s="1433">
        <v>68</v>
      </c>
      <c r="Q67" s="1433">
        <v>0</v>
      </c>
      <c r="R67" s="1433">
        <v>0</v>
      </c>
      <c r="S67" s="1433">
        <v>57</v>
      </c>
      <c r="T67" s="1433">
        <v>24</v>
      </c>
      <c r="U67" s="1433">
        <v>21</v>
      </c>
      <c r="V67" s="1433">
        <v>0</v>
      </c>
      <c r="W67" s="1433">
        <v>0</v>
      </c>
      <c r="X67" s="1435">
        <v>21</v>
      </c>
      <c r="Y67" s="256">
        <f t="shared" ca="1" si="19"/>
        <v>88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432">
        <v>9</v>
      </c>
      <c r="F68" s="1433" t="s">
        <v>1</v>
      </c>
      <c r="G68" s="1433"/>
      <c r="H68" s="1441"/>
      <c r="I68" s="1433">
        <v>0</v>
      </c>
      <c r="J68" s="1433">
        <v>0</v>
      </c>
      <c r="K68" s="1433">
        <v>0</v>
      </c>
      <c r="L68" s="1433">
        <v>0</v>
      </c>
      <c r="M68" s="1433">
        <v>0</v>
      </c>
      <c r="N68" s="1433">
        <v>0</v>
      </c>
      <c r="O68" s="1433">
        <v>0</v>
      </c>
      <c r="P68" s="1433">
        <v>0</v>
      </c>
      <c r="Q68" s="1433">
        <v>0</v>
      </c>
      <c r="R68" s="1433">
        <v>0</v>
      </c>
      <c r="S68" s="1433">
        <v>0</v>
      </c>
      <c r="T68" s="1433">
        <v>0</v>
      </c>
      <c r="U68" s="1433">
        <v>0</v>
      </c>
      <c r="V68" s="1433">
        <v>0</v>
      </c>
      <c r="W68" s="1433">
        <v>0</v>
      </c>
      <c r="X68" s="143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36">
        <v>10</v>
      </c>
      <c r="F69" s="1437" t="s">
        <v>1</v>
      </c>
      <c r="G69" s="1437"/>
      <c r="H69" s="1442"/>
      <c r="I69" s="1437">
        <v>0</v>
      </c>
      <c r="J69" s="1437">
        <v>0</v>
      </c>
      <c r="K69" s="1437">
        <v>0</v>
      </c>
      <c r="L69" s="1437">
        <v>0</v>
      </c>
      <c r="M69" s="1437">
        <v>0</v>
      </c>
      <c r="N69" s="1437">
        <v>0</v>
      </c>
      <c r="O69" s="1437">
        <v>0</v>
      </c>
      <c r="P69" s="1437">
        <v>0</v>
      </c>
      <c r="Q69" s="1437">
        <v>0</v>
      </c>
      <c r="R69" s="1437">
        <v>0</v>
      </c>
      <c r="S69" s="1437">
        <v>0</v>
      </c>
      <c r="T69" s="1437">
        <v>0</v>
      </c>
      <c r="U69" s="1437">
        <v>0</v>
      </c>
      <c r="V69" s="1437">
        <v>0</v>
      </c>
      <c r="W69" s="1437">
        <v>0</v>
      </c>
      <c r="X69" s="143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415" t="s">
        <v>749</v>
      </c>
      <c r="F74" s="1416" t="s">
        <v>750</v>
      </c>
      <c r="G74" s="1416" t="s">
        <v>751</v>
      </c>
      <c r="H74" s="1416" t="s">
        <v>752</v>
      </c>
      <c r="I74" s="1416" t="s">
        <v>753</v>
      </c>
      <c r="J74" s="1416" t="s">
        <v>754</v>
      </c>
      <c r="K74" s="1416" t="s">
        <v>755</v>
      </c>
      <c r="L74" s="1416"/>
      <c r="M74" s="1416"/>
      <c r="N74" s="1416"/>
      <c r="O74" s="1416"/>
      <c r="P74" s="1416"/>
      <c r="Q74" s="1416"/>
      <c r="R74" s="1416"/>
      <c r="S74" s="1416"/>
      <c r="T74" s="1416"/>
      <c r="U74" s="1416"/>
      <c r="V74" s="1416"/>
      <c r="W74" s="1416"/>
      <c r="X74" s="141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425">
        <v>5</v>
      </c>
      <c r="F75" s="1426">
        <v>9</v>
      </c>
      <c r="G75" s="1419">
        <v>1</v>
      </c>
      <c r="H75" s="1419">
        <v>11</v>
      </c>
      <c r="I75" s="1420">
        <v>9</v>
      </c>
      <c r="J75" s="1420">
        <v>26</v>
      </c>
      <c r="K75" s="1419">
        <v>37</v>
      </c>
      <c r="L75" s="1419"/>
      <c r="M75" s="1419"/>
      <c r="N75" s="1419"/>
      <c r="O75" s="1419"/>
      <c r="P75" s="1419"/>
      <c r="Q75" s="1419"/>
      <c r="R75" s="1419"/>
      <c r="S75" s="1419"/>
      <c r="T75" s="1419"/>
      <c r="U75" s="1419"/>
      <c r="V75" s="1419"/>
      <c r="W75" s="1419"/>
      <c r="X75" s="1421"/>
      <c r="AA75" s="256">
        <f>IF(E75=D72,0,1)</f>
        <v>0</v>
      </c>
    </row>
    <row r="76" spans="2:28" x14ac:dyDescent="0.25">
      <c r="E76" s="1418" t="s">
        <v>581</v>
      </c>
      <c r="F76" s="1419" t="s">
        <v>63</v>
      </c>
      <c r="G76" s="1419" t="s">
        <v>756</v>
      </c>
      <c r="H76" s="1419" t="s">
        <v>757</v>
      </c>
      <c r="I76" s="1420" t="s">
        <v>66</v>
      </c>
      <c r="J76" s="1420" t="s">
        <v>67</v>
      </c>
      <c r="K76" s="1419" t="s">
        <v>68</v>
      </c>
      <c r="L76" s="1419" t="s">
        <v>69</v>
      </c>
      <c r="M76" s="1419" t="s">
        <v>22</v>
      </c>
      <c r="N76" s="1419" t="s">
        <v>758</v>
      </c>
      <c r="O76" s="1419" t="s">
        <v>759</v>
      </c>
      <c r="P76" s="1419" t="s">
        <v>760</v>
      </c>
      <c r="Q76" s="1419" t="s">
        <v>761</v>
      </c>
      <c r="R76" s="1419" t="s">
        <v>762</v>
      </c>
      <c r="S76" s="1419" t="s">
        <v>763</v>
      </c>
      <c r="T76" s="1419" t="s">
        <v>764</v>
      </c>
      <c r="U76" s="1419" t="s">
        <v>765</v>
      </c>
      <c r="V76" s="1419" t="s">
        <v>766</v>
      </c>
      <c r="W76" s="1419" t="s">
        <v>767</v>
      </c>
      <c r="X76" s="1421" t="s">
        <v>768</v>
      </c>
    </row>
    <row r="77" spans="2:28" x14ac:dyDescent="0.25">
      <c r="B77" s="256">
        <f t="shared" ref="B77:B86" ca="1" si="24">Y77</f>
        <v>111</v>
      </c>
      <c r="C77" s="256">
        <f ca="1">Y77</f>
        <v>111</v>
      </c>
      <c r="E77" s="1418">
        <v>1</v>
      </c>
      <c r="F77" s="1419" t="s">
        <v>699</v>
      </c>
      <c r="G77" s="1419" t="s">
        <v>769</v>
      </c>
      <c r="H77" s="1427">
        <v>9.18</v>
      </c>
      <c r="I77" s="1419">
        <v>0</v>
      </c>
      <c r="J77" s="1419">
        <v>0</v>
      </c>
      <c r="K77" s="1419">
        <v>0</v>
      </c>
      <c r="L77" s="1419">
        <v>0</v>
      </c>
      <c r="M77" s="1419">
        <v>1</v>
      </c>
      <c r="N77" s="1419">
        <v>0</v>
      </c>
      <c r="O77" s="1419">
        <v>0</v>
      </c>
      <c r="P77" s="1419">
        <v>0</v>
      </c>
      <c r="Q77" s="1419">
        <v>0</v>
      </c>
      <c r="R77" s="1419">
        <v>0</v>
      </c>
      <c r="S77" s="1419">
        <v>0</v>
      </c>
      <c r="T77" s="1419">
        <v>0</v>
      </c>
      <c r="U77" s="1419">
        <v>0</v>
      </c>
      <c r="V77" s="1419">
        <v>0</v>
      </c>
      <c r="W77" s="1419">
        <v>0</v>
      </c>
      <c r="X77" s="1421">
        <v>0</v>
      </c>
      <c r="Y77" s="256">
        <f t="shared" ref="Y77:Y86" ca="1" si="25">VLOOKUP(F77,PlayerN,3,FALSE)</f>
        <v>111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1418">
        <v>2</v>
      </c>
      <c r="F78" s="1419" t="s">
        <v>697</v>
      </c>
      <c r="G78" s="1419" t="s">
        <v>769</v>
      </c>
      <c r="H78" s="1427">
        <v>22.03</v>
      </c>
      <c r="I78" s="1419">
        <v>1</v>
      </c>
      <c r="J78" s="1419">
        <v>0</v>
      </c>
      <c r="K78" s="1419">
        <v>0</v>
      </c>
      <c r="L78" s="1419">
        <v>0</v>
      </c>
      <c r="M78" s="1419">
        <v>1</v>
      </c>
      <c r="N78" s="1419">
        <v>0</v>
      </c>
      <c r="O78" s="1419">
        <v>95</v>
      </c>
      <c r="P78" s="1419">
        <v>0</v>
      </c>
      <c r="Q78" s="1419">
        <v>0</v>
      </c>
      <c r="R78" s="1419">
        <v>0</v>
      </c>
      <c r="S78" s="1419">
        <v>0</v>
      </c>
      <c r="T78" s="1419">
        <v>21</v>
      </c>
      <c r="U78" s="1419">
        <v>0</v>
      </c>
      <c r="V78" s="1419">
        <v>0</v>
      </c>
      <c r="W78" s="1419">
        <v>0</v>
      </c>
      <c r="X78" s="1421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115</v>
      </c>
      <c r="C79" s="256">
        <f t="shared" ca="1" si="27"/>
        <v>115</v>
      </c>
      <c r="E79" s="1418">
        <v>3</v>
      </c>
      <c r="F79" s="1419" t="s">
        <v>726</v>
      </c>
      <c r="G79" s="1419" t="s">
        <v>769</v>
      </c>
      <c r="H79" s="1427">
        <v>18.53</v>
      </c>
      <c r="I79" s="1419">
        <v>1</v>
      </c>
      <c r="J79" s="1419">
        <v>2</v>
      </c>
      <c r="K79" s="1419">
        <v>0</v>
      </c>
      <c r="L79" s="1419">
        <v>0</v>
      </c>
      <c r="M79" s="1419">
        <v>1</v>
      </c>
      <c r="N79" s="1419">
        <v>0</v>
      </c>
      <c r="O79" s="1419">
        <v>0</v>
      </c>
      <c r="P79" s="1419">
        <v>10</v>
      </c>
      <c r="Q79" s="1419">
        <v>0</v>
      </c>
      <c r="R79" s="1419">
        <v>20</v>
      </c>
      <c r="S79" s="1419">
        <v>0</v>
      </c>
      <c r="T79" s="1419">
        <v>0</v>
      </c>
      <c r="U79" s="1419">
        <v>31</v>
      </c>
      <c r="V79" s="1419">
        <v>0</v>
      </c>
      <c r="W79" s="1419">
        <v>22</v>
      </c>
      <c r="X79" s="1421">
        <v>0</v>
      </c>
      <c r="Y79" s="256">
        <f t="shared" ca="1" si="25"/>
        <v>115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418">
        <v>4</v>
      </c>
      <c r="F80" s="1419" t="s">
        <v>701</v>
      </c>
      <c r="G80" s="1419" t="s">
        <v>769</v>
      </c>
      <c r="H80" s="1427">
        <v>21.85</v>
      </c>
      <c r="I80" s="1419">
        <v>5</v>
      </c>
      <c r="J80" s="1419">
        <v>2</v>
      </c>
      <c r="K80" s="1419">
        <v>0</v>
      </c>
      <c r="L80" s="1419">
        <v>0</v>
      </c>
      <c r="M80" s="1419">
        <v>1</v>
      </c>
      <c r="N80" s="1419">
        <v>0</v>
      </c>
      <c r="O80" s="1419">
        <v>0</v>
      </c>
      <c r="P80" s="1419">
        <v>0</v>
      </c>
      <c r="Q80" s="1419">
        <v>32</v>
      </c>
      <c r="R80" s="1419">
        <v>0</v>
      </c>
      <c r="S80" s="1419">
        <v>0</v>
      </c>
      <c r="T80" s="1419">
        <v>0</v>
      </c>
      <c r="U80" s="1419">
        <v>0</v>
      </c>
      <c r="V80" s="1419">
        <v>23</v>
      </c>
      <c r="W80" s="1419">
        <v>0</v>
      </c>
      <c r="X80" s="142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1418">
        <v>5</v>
      </c>
      <c r="F81" s="1419" t="s">
        <v>675</v>
      </c>
      <c r="G81" s="1419" t="s">
        <v>769</v>
      </c>
      <c r="H81" s="1427">
        <v>17.48</v>
      </c>
      <c r="I81" s="1419">
        <v>1</v>
      </c>
      <c r="J81" s="1419">
        <v>0</v>
      </c>
      <c r="K81" s="1419">
        <v>0</v>
      </c>
      <c r="L81" s="1419">
        <v>0</v>
      </c>
      <c r="M81" s="1419">
        <v>1</v>
      </c>
      <c r="N81" s="1419">
        <v>0</v>
      </c>
      <c r="O81" s="1419">
        <v>0</v>
      </c>
      <c r="P81" s="1419">
        <v>0</v>
      </c>
      <c r="Q81" s="1419">
        <v>0</v>
      </c>
      <c r="R81" s="1419">
        <v>0</v>
      </c>
      <c r="S81" s="1419">
        <v>0</v>
      </c>
      <c r="T81" s="1419">
        <v>0</v>
      </c>
      <c r="U81" s="1419">
        <v>0</v>
      </c>
      <c r="V81" s="1419">
        <v>0</v>
      </c>
      <c r="W81" s="1419">
        <v>0</v>
      </c>
      <c r="X81" s="142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418">
        <v>6</v>
      </c>
      <c r="F82" s="1419" t="s">
        <v>711</v>
      </c>
      <c r="G82" s="1419" t="s">
        <v>769</v>
      </c>
      <c r="H82" s="1427">
        <v>28.05</v>
      </c>
      <c r="I82" s="1419">
        <v>7</v>
      </c>
      <c r="J82" s="1419">
        <v>2</v>
      </c>
      <c r="K82" s="1419">
        <v>1</v>
      </c>
      <c r="L82" s="1419">
        <v>0</v>
      </c>
      <c r="M82" s="1419">
        <v>1</v>
      </c>
      <c r="N82" s="1419">
        <v>0</v>
      </c>
      <c r="O82" s="1419">
        <v>0</v>
      </c>
      <c r="P82" s="1419">
        <v>36</v>
      </c>
      <c r="Q82" s="1419">
        <v>0</v>
      </c>
      <c r="R82" s="1419">
        <v>56</v>
      </c>
      <c r="S82" s="1419">
        <v>0</v>
      </c>
      <c r="T82" s="1419">
        <v>0</v>
      </c>
      <c r="U82" s="1419">
        <v>16</v>
      </c>
      <c r="V82" s="1419">
        <v>0</v>
      </c>
      <c r="W82" s="1419">
        <v>18</v>
      </c>
      <c r="X82" s="142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116</v>
      </c>
      <c r="C83" s="256">
        <f t="shared" ca="1" si="27"/>
        <v>116</v>
      </c>
      <c r="E83" s="1418">
        <v>7</v>
      </c>
      <c r="F83" s="1419" t="s">
        <v>831</v>
      </c>
      <c r="G83" s="1419" t="s">
        <v>769</v>
      </c>
      <c r="H83" s="1427">
        <v>14.37</v>
      </c>
      <c r="I83" s="1419">
        <v>0</v>
      </c>
      <c r="J83" s="1419">
        <v>0</v>
      </c>
      <c r="K83" s="1419">
        <v>0</v>
      </c>
      <c r="L83" s="1419">
        <v>0</v>
      </c>
      <c r="M83" s="1419">
        <v>1</v>
      </c>
      <c r="N83" s="1419">
        <v>0</v>
      </c>
      <c r="O83" s="1419">
        <v>0</v>
      </c>
      <c r="P83" s="1419">
        <v>0</v>
      </c>
      <c r="Q83" s="1419">
        <v>0</v>
      </c>
      <c r="R83" s="1419">
        <v>0</v>
      </c>
      <c r="S83" s="1419">
        <v>0</v>
      </c>
      <c r="T83" s="1419">
        <v>0</v>
      </c>
      <c r="U83" s="1419">
        <v>0</v>
      </c>
      <c r="V83" s="1419">
        <v>0</v>
      </c>
      <c r="W83" s="1419">
        <v>0</v>
      </c>
      <c r="X83" s="1421">
        <v>0</v>
      </c>
      <c r="Y83" s="256">
        <f t="shared" ca="1" si="25"/>
        <v>116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418">
        <v>8</v>
      </c>
      <c r="F84" s="1419" t="s">
        <v>674</v>
      </c>
      <c r="G84" s="1419" t="s">
        <v>770</v>
      </c>
      <c r="H84" s="1427">
        <v>21.68</v>
      </c>
      <c r="I84" s="1419">
        <v>5</v>
      </c>
      <c r="J84" s="1419">
        <v>1</v>
      </c>
      <c r="K84" s="1419">
        <v>0</v>
      </c>
      <c r="L84" s="1419">
        <v>1</v>
      </c>
      <c r="M84" s="1419">
        <v>1</v>
      </c>
      <c r="N84" s="1419">
        <v>0</v>
      </c>
      <c r="O84" s="1419">
        <v>40</v>
      </c>
      <c r="P84" s="1419">
        <v>0</v>
      </c>
      <c r="Q84" s="1419">
        <v>40</v>
      </c>
      <c r="R84" s="1419">
        <v>56</v>
      </c>
      <c r="S84" s="1419">
        <v>0</v>
      </c>
      <c r="T84" s="1419">
        <v>19</v>
      </c>
      <c r="U84" s="1419">
        <v>0</v>
      </c>
      <c r="V84" s="1419">
        <v>29</v>
      </c>
      <c r="W84" s="1419">
        <v>21</v>
      </c>
      <c r="X84" s="1421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418">
        <v>9</v>
      </c>
      <c r="F85" s="1419" t="s">
        <v>1</v>
      </c>
      <c r="G85" s="1419"/>
      <c r="H85" s="1427"/>
      <c r="I85" s="1419">
        <v>0</v>
      </c>
      <c r="J85" s="1419">
        <v>0</v>
      </c>
      <c r="K85" s="1419">
        <v>0</v>
      </c>
      <c r="L85" s="1419">
        <v>0</v>
      </c>
      <c r="M85" s="1419">
        <v>0</v>
      </c>
      <c r="N85" s="1419">
        <v>0</v>
      </c>
      <c r="O85" s="1419">
        <v>0</v>
      </c>
      <c r="P85" s="1419">
        <v>0</v>
      </c>
      <c r="Q85" s="1419">
        <v>0</v>
      </c>
      <c r="R85" s="1419">
        <v>0</v>
      </c>
      <c r="S85" s="1419">
        <v>0</v>
      </c>
      <c r="T85" s="1419">
        <v>0</v>
      </c>
      <c r="U85" s="1419">
        <v>0</v>
      </c>
      <c r="V85" s="1419">
        <v>0</v>
      </c>
      <c r="W85" s="1419">
        <v>0</v>
      </c>
      <c r="X85" s="142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422">
        <v>10</v>
      </c>
      <c r="F86" s="1423" t="s">
        <v>1</v>
      </c>
      <c r="G86" s="1423"/>
      <c r="H86" s="1428"/>
      <c r="I86" s="1423">
        <v>0</v>
      </c>
      <c r="J86" s="1423">
        <v>0</v>
      </c>
      <c r="K86" s="1423">
        <v>0</v>
      </c>
      <c r="L86" s="1423">
        <v>0</v>
      </c>
      <c r="M86" s="1423">
        <v>0</v>
      </c>
      <c r="N86" s="1423">
        <v>0</v>
      </c>
      <c r="O86" s="1423">
        <v>0</v>
      </c>
      <c r="P86" s="1423">
        <v>0</v>
      </c>
      <c r="Q86" s="1423">
        <v>0</v>
      </c>
      <c r="R86" s="1423">
        <v>0</v>
      </c>
      <c r="S86" s="1423">
        <v>0</v>
      </c>
      <c r="T86" s="1423">
        <v>0</v>
      </c>
      <c r="U86" s="1423">
        <v>0</v>
      </c>
      <c r="V86" s="1423">
        <v>0</v>
      </c>
      <c r="W86" s="1423">
        <v>0</v>
      </c>
      <c r="X86" s="142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401" t="s">
        <v>749</v>
      </c>
      <c r="F91" s="1402" t="s">
        <v>750</v>
      </c>
      <c r="G91" s="1402" t="s">
        <v>751</v>
      </c>
      <c r="H91" s="1402" t="s">
        <v>752</v>
      </c>
      <c r="I91" s="1402" t="s">
        <v>753</v>
      </c>
      <c r="J91" s="1402" t="s">
        <v>754</v>
      </c>
      <c r="K91" s="1402" t="s">
        <v>755</v>
      </c>
      <c r="L91" s="1402"/>
      <c r="M91" s="1402"/>
      <c r="N91" s="1402"/>
      <c r="O91" s="1402"/>
      <c r="P91" s="1402"/>
      <c r="Q91" s="1402"/>
      <c r="R91" s="1402"/>
      <c r="S91" s="1402"/>
      <c r="T91" s="1402"/>
      <c r="U91" s="1402"/>
      <c r="V91" s="1402"/>
      <c r="W91" s="1402"/>
      <c r="X91" s="140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11">
        <v>6</v>
      </c>
      <c r="F92" s="1412">
        <v>8</v>
      </c>
      <c r="G92" s="1405">
        <v>4</v>
      </c>
      <c r="H92" s="1405">
        <v>8</v>
      </c>
      <c r="I92" s="1406">
        <v>16</v>
      </c>
      <c r="J92" s="1406">
        <v>21</v>
      </c>
      <c r="K92" s="1405">
        <v>82</v>
      </c>
      <c r="L92" s="1405"/>
      <c r="M92" s="1405"/>
      <c r="N92" s="1405"/>
      <c r="O92" s="1405"/>
      <c r="P92" s="1405"/>
      <c r="Q92" s="1405"/>
      <c r="R92" s="1405"/>
      <c r="S92" s="1405"/>
      <c r="T92" s="1405"/>
      <c r="U92" s="1405"/>
      <c r="V92" s="1405"/>
      <c r="W92" s="1405"/>
      <c r="X92" s="1407"/>
      <c r="AA92" s="256">
        <f>IF(E92=D89,0,1)</f>
        <v>0</v>
      </c>
    </row>
    <row r="93" spans="2:28" x14ac:dyDescent="0.25">
      <c r="E93" s="1404" t="s">
        <v>581</v>
      </c>
      <c r="F93" s="1405" t="s">
        <v>63</v>
      </c>
      <c r="G93" s="1405" t="s">
        <v>756</v>
      </c>
      <c r="H93" s="1405" t="s">
        <v>757</v>
      </c>
      <c r="I93" s="1406" t="s">
        <v>66</v>
      </c>
      <c r="J93" s="1406" t="s">
        <v>67</v>
      </c>
      <c r="K93" s="1405" t="s">
        <v>68</v>
      </c>
      <c r="L93" s="1405" t="s">
        <v>69</v>
      </c>
      <c r="M93" s="1405" t="s">
        <v>22</v>
      </c>
      <c r="N93" s="1405" t="s">
        <v>758</v>
      </c>
      <c r="O93" s="1405" t="s">
        <v>759</v>
      </c>
      <c r="P93" s="1405" t="s">
        <v>760</v>
      </c>
      <c r="Q93" s="1405" t="s">
        <v>761</v>
      </c>
      <c r="R93" s="1405" t="s">
        <v>762</v>
      </c>
      <c r="S93" s="1405" t="s">
        <v>763</v>
      </c>
      <c r="T93" s="1405" t="s">
        <v>764</v>
      </c>
      <c r="U93" s="1405" t="s">
        <v>765</v>
      </c>
      <c r="V93" s="1405" t="s">
        <v>766</v>
      </c>
      <c r="W93" s="1405" t="s">
        <v>767</v>
      </c>
      <c r="X93" s="1407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1404">
        <v>1</v>
      </c>
      <c r="F94" s="1405" t="s">
        <v>578</v>
      </c>
      <c r="G94" s="1405" t="s">
        <v>769</v>
      </c>
      <c r="H94" s="1413">
        <v>23.01</v>
      </c>
      <c r="I94" s="1405">
        <v>5</v>
      </c>
      <c r="J94" s="1405">
        <v>3</v>
      </c>
      <c r="K94" s="1405">
        <v>0</v>
      </c>
      <c r="L94" s="1405">
        <v>0</v>
      </c>
      <c r="M94" s="1405">
        <v>1</v>
      </c>
      <c r="N94" s="1405">
        <v>0</v>
      </c>
      <c r="O94" s="1405">
        <v>0</v>
      </c>
      <c r="P94" s="1405">
        <v>0</v>
      </c>
      <c r="Q94" s="1405">
        <v>115</v>
      </c>
      <c r="R94" s="1405">
        <v>0</v>
      </c>
      <c r="S94" s="1405">
        <v>0</v>
      </c>
      <c r="T94" s="1405">
        <v>0</v>
      </c>
      <c r="U94" s="1405">
        <v>0</v>
      </c>
      <c r="V94" s="1405">
        <v>18</v>
      </c>
      <c r="W94" s="1405">
        <v>0</v>
      </c>
      <c r="X94" s="1407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404">
        <v>2</v>
      </c>
      <c r="F95" s="1405" t="s">
        <v>588</v>
      </c>
      <c r="G95" s="1405" t="s">
        <v>769</v>
      </c>
      <c r="H95" s="1413">
        <v>24.94</v>
      </c>
      <c r="I95" s="1405">
        <v>1</v>
      </c>
      <c r="J95" s="1405">
        <v>4</v>
      </c>
      <c r="K95" s="1405">
        <v>1</v>
      </c>
      <c r="L95" s="1405">
        <v>0</v>
      </c>
      <c r="M95" s="1405">
        <v>1</v>
      </c>
      <c r="N95" s="1405">
        <v>0</v>
      </c>
      <c r="O95" s="1405">
        <v>0</v>
      </c>
      <c r="P95" s="1405">
        <v>158</v>
      </c>
      <c r="Q95" s="1405">
        <v>0</v>
      </c>
      <c r="R95" s="1405">
        <v>40</v>
      </c>
      <c r="S95" s="1405">
        <v>0</v>
      </c>
      <c r="T95" s="1405">
        <v>0</v>
      </c>
      <c r="U95" s="1405">
        <v>18</v>
      </c>
      <c r="V95" s="1405">
        <v>0</v>
      </c>
      <c r="W95" s="1405">
        <v>20</v>
      </c>
      <c r="X95" s="1407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404">
        <v>3</v>
      </c>
      <c r="F96" s="1405" t="s">
        <v>659</v>
      </c>
      <c r="G96" s="1405" t="s">
        <v>770</v>
      </c>
      <c r="H96" s="1413">
        <v>26.37</v>
      </c>
      <c r="I96" s="1405">
        <v>8</v>
      </c>
      <c r="J96" s="1405">
        <v>1</v>
      </c>
      <c r="K96" s="1405">
        <v>0</v>
      </c>
      <c r="L96" s="1405">
        <v>1</v>
      </c>
      <c r="M96" s="1405">
        <v>1</v>
      </c>
      <c r="N96" s="1405">
        <v>0</v>
      </c>
      <c r="O96" s="1405">
        <v>61</v>
      </c>
      <c r="P96" s="1405">
        <v>41</v>
      </c>
      <c r="Q96" s="1405">
        <v>4</v>
      </c>
      <c r="R96" s="1405">
        <v>0</v>
      </c>
      <c r="S96" s="1405">
        <v>0</v>
      </c>
      <c r="T96" s="1405">
        <v>16</v>
      </c>
      <c r="U96" s="1405">
        <v>21</v>
      </c>
      <c r="V96" s="1405">
        <v>20</v>
      </c>
      <c r="W96" s="1405">
        <v>0</v>
      </c>
      <c r="X96" s="1407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404">
        <v>4</v>
      </c>
      <c r="F97" s="1405" t="s">
        <v>586</v>
      </c>
      <c r="G97" s="1405" t="s">
        <v>769</v>
      </c>
      <c r="H97" s="1413">
        <v>24.75</v>
      </c>
      <c r="I97" s="1405">
        <v>3</v>
      </c>
      <c r="J97" s="1405">
        <v>1</v>
      </c>
      <c r="K97" s="1405">
        <v>1</v>
      </c>
      <c r="L97" s="1405">
        <v>0</v>
      </c>
      <c r="M97" s="1405">
        <v>1</v>
      </c>
      <c r="N97" s="1405">
        <v>0</v>
      </c>
      <c r="O97" s="1405">
        <v>0</v>
      </c>
      <c r="P97" s="1405">
        <v>0</v>
      </c>
      <c r="Q97" s="1405">
        <v>0</v>
      </c>
      <c r="R97" s="1405">
        <v>0</v>
      </c>
      <c r="S97" s="1405">
        <v>0</v>
      </c>
      <c r="T97" s="1405">
        <v>0</v>
      </c>
      <c r="U97" s="1405">
        <v>0</v>
      </c>
      <c r="V97" s="1405">
        <v>0</v>
      </c>
      <c r="W97" s="1405">
        <v>0</v>
      </c>
      <c r="X97" s="1407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04">
        <v>5</v>
      </c>
      <c r="F98" s="1405" t="s">
        <v>579</v>
      </c>
      <c r="G98" s="1405" t="s">
        <v>769</v>
      </c>
      <c r="H98" s="1413">
        <v>18.8</v>
      </c>
      <c r="I98" s="1405">
        <v>5</v>
      </c>
      <c r="J98" s="1405">
        <v>1</v>
      </c>
      <c r="K98" s="1405">
        <v>0</v>
      </c>
      <c r="L98" s="1405">
        <v>0</v>
      </c>
      <c r="M98" s="1405">
        <v>1</v>
      </c>
      <c r="N98" s="1405">
        <v>0</v>
      </c>
      <c r="O98" s="1405">
        <v>8</v>
      </c>
      <c r="P98" s="1405">
        <v>0</v>
      </c>
      <c r="Q98" s="1405">
        <v>0</v>
      </c>
      <c r="R98" s="1405">
        <v>0</v>
      </c>
      <c r="S98" s="1405">
        <v>0</v>
      </c>
      <c r="T98" s="1405">
        <v>25</v>
      </c>
      <c r="U98" s="1405">
        <v>0</v>
      </c>
      <c r="V98" s="1405">
        <v>0</v>
      </c>
      <c r="W98" s="1405">
        <v>0</v>
      </c>
      <c r="X98" s="1407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404">
        <v>6</v>
      </c>
      <c r="F99" s="1405" t="s">
        <v>693</v>
      </c>
      <c r="G99" s="1405" t="s">
        <v>770</v>
      </c>
      <c r="H99" s="1413">
        <v>28.39</v>
      </c>
      <c r="I99" s="1405">
        <v>5</v>
      </c>
      <c r="J99" s="1405">
        <v>3</v>
      </c>
      <c r="K99" s="1405">
        <v>0</v>
      </c>
      <c r="L99" s="1405">
        <v>1</v>
      </c>
      <c r="M99" s="1405">
        <v>1</v>
      </c>
      <c r="N99" s="1405">
        <v>0</v>
      </c>
      <c r="O99" s="1405">
        <v>0</v>
      </c>
      <c r="P99" s="1405">
        <v>20</v>
      </c>
      <c r="Q99" s="1405">
        <v>0</v>
      </c>
      <c r="R99" s="1405">
        <v>28</v>
      </c>
      <c r="S99" s="1405">
        <v>32</v>
      </c>
      <c r="T99" s="1405">
        <v>0</v>
      </c>
      <c r="U99" s="1405">
        <v>20</v>
      </c>
      <c r="V99" s="1405">
        <v>0</v>
      </c>
      <c r="W99" s="1405">
        <v>13</v>
      </c>
      <c r="X99" s="1407">
        <v>17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404">
        <v>7</v>
      </c>
      <c r="F100" s="1405" t="s">
        <v>587</v>
      </c>
      <c r="G100" s="1405" t="s">
        <v>770</v>
      </c>
      <c r="H100" s="1413">
        <v>26.94</v>
      </c>
      <c r="I100" s="1405">
        <v>7</v>
      </c>
      <c r="J100" s="1405">
        <v>3</v>
      </c>
      <c r="K100" s="1405">
        <v>1</v>
      </c>
      <c r="L100" s="1405">
        <v>2</v>
      </c>
      <c r="M100" s="1405">
        <v>1</v>
      </c>
      <c r="N100" s="1405">
        <v>16</v>
      </c>
      <c r="O100" s="1405">
        <v>16</v>
      </c>
      <c r="P100" s="1405">
        <v>0</v>
      </c>
      <c r="Q100" s="1405">
        <v>16</v>
      </c>
      <c r="R100" s="1405">
        <v>101</v>
      </c>
      <c r="S100" s="1405">
        <v>0</v>
      </c>
      <c r="T100" s="1405">
        <v>19</v>
      </c>
      <c r="U100" s="1405">
        <v>0</v>
      </c>
      <c r="V100" s="1405">
        <v>20</v>
      </c>
      <c r="W100" s="1405">
        <v>15</v>
      </c>
      <c r="X100" s="1407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404">
        <v>8</v>
      </c>
      <c r="F101" s="1405" t="s">
        <v>590</v>
      </c>
      <c r="G101" s="1405" t="s">
        <v>769</v>
      </c>
      <c r="H101" s="1413">
        <v>18.87</v>
      </c>
      <c r="I101" s="1405">
        <v>1</v>
      </c>
      <c r="J101" s="1405">
        <v>3</v>
      </c>
      <c r="K101" s="1405">
        <v>0</v>
      </c>
      <c r="L101" s="1405">
        <v>0</v>
      </c>
      <c r="M101" s="1405">
        <v>1</v>
      </c>
      <c r="N101" s="1405">
        <v>0</v>
      </c>
      <c r="O101" s="1405">
        <v>36</v>
      </c>
      <c r="P101" s="1405">
        <v>0</v>
      </c>
      <c r="Q101" s="1405">
        <v>0</v>
      </c>
      <c r="R101" s="1405">
        <v>6</v>
      </c>
      <c r="S101" s="1405">
        <v>0</v>
      </c>
      <c r="T101" s="1405">
        <v>29</v>
      </c>
      <c r="U101" s="1405">
        <v>0</v>
      </c>
      <c r="V101" s="1405">
        <v>0</v>
      </c>
      <c r="W101" s="1405">
        <v>29</v>
      </c>
      <c r="X101" s="1407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404">
        <v>9</v>
      </c>
      <c r="F102" s="1405" t="s">
        <v>1</v>
      </c>
      <c r="G102" s="1405"/>
      <c r="H102" s="1413"/>
      <c r="I102" s="1405">
        <v>0</v>
      </c>
      <c r="J102" s="1405">
        <v>0</v>
      </c>
      <c r="K102" s="1405">
        <v>0</v>
      </c>
      <c r="L102" s="1405">
        <v>0</v>
      </c>
      <c r="M102" s="1405">
        <v>0</v>
      </c>
      <c r="N102" s="1405">
        <v>0</v>
      </c>
      <c r="O102" s="1405">
        <v>0</v>
      </c>
      <c r="P102" s="1405">
        <v>0</v>
      </c>
      <c r="Q102" s="1405">
        <v>0</v>
      </c>
      <c r="R102" s="1405">
        <v>0</v>
      </c>
      <c r="S102" s="1405">
        <v>0</v>
      </c>
      <c r="T102" s="1405">
        <v>0</v>
      </c>
      <c r="U102" s="1405">
        <v>0</v>
      </c>
      <c r="V102" s="1405">
        <v>0</v>
      </c>
      <c r="W102" s="1405">
        <v>0</v>
      </c>
      <c r="X102" s="140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08">
        <v>10</v>
      </c>
      <c r="F103" s="1409" t="s">
        <v>1</v>
      </c>
      <c r="G103" s="1409"/>
      <c r="H103" s="1414"/>
      <c r="I103" s="1409">
        <v>0</v>
      </c>
      <c r="J103" s="1409">
        <v>0</v>
      </c>
      <c r="K103" s="1409">
        <v>0</v>
      </c>
      <c r="L103" s="1409">
        <v>0</v>
      </c>
      <c r="M103" s="1409">
        <v>0</v>
      </c>
      <c r="N103" s="1409">
        <v>0</v>
      </c>
      <c r="O103" s="1409">
        <v>0</v>
      </c>
      <c r="P103" s="1409">
        <v>0</v>
      </c>
      <c r="Q103" s="1409">
        <v>0</v>
      </c>
      <c r="R103" s="1409">
        <v>0</v>
      </c>
      <c r="S103" s="1409">
        <v>0</v>
      </c>
      <c r="T103" s="1409">
        <v>0</v>
      </c>
      <c r="U103" s="1409">
        <v>0</v>
      </c>
      <c r="V103" s="1409">
        <v>0</v>
      </c>
      <c r="W103" s="1409">
        <v>0</v>
      </c>
      <c r="X103" s="141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387" t="s">
        <v>749</v>
      </c>
      <c r="F125" s="1388" t="s">
        <v>750</v>
      </c>
      <c r="G125" s="1388" t="s">
        <v>751</v>
      </c>
      <c r="H125" s="1388" t="s">
        <v>752</v>
      </c>
      <c r="I125" s="1388" t="s">
        <v>753</v>
      </c>
      <c r="J125" s="1388" t="s">
        <v>754</v>
      </c>
      <c r="K125" s="1388" t="s">
        <v>755</v>
      </c>
      <c r="L125" s="1388"/>
      <c r="M125" s="1388"/>
      <c r="N125" s="1388"/>
      <c r="O125" s="1388"/>
      <c r="P125" s="1388"/>
      <c r="Q125" s="1388"/>
      <c r="R125" s="1388"/>
      <c r="S125" s="1388"/>
      <c r="T125" s="1388"/>
      <c r="U125" s="1388"/>
      <c r="V125" s="1388"/>
      <c r="W125" s="1388"/>
      <c r="X125" s="138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397">
        <v>8</v>
      </c>
      <c r="F126" s="1398">
        <v>6</v>
      </c>
      <c r="G126" s="1391">
        <v>8</v>
      </c>
      <c r="H126" s="1391">
        <v>4</v>
      </c>
      <c r="I126" s="1392">
        <v>21</v>
      </c>
      <c r="J126" s="1392">
        <v>16</v>
      </c>
      <c r="K126" s="1391">
        <v>89</v>
      </c>
      <c r="L126" s="1391"/>
      <c r="M126" s="1391"/>
      <c r="N126" s="1391"/>
      <c r="O126" s="1391"/>
      <c r="P126" s="1391"/>
      <c r="Q126" s="1391"/>
      <c r="R126" s="1391"/>
      <c r="S126" s="1391"/>
      <c r="T126" s="1391"/>
      <c r="U126" s="1391"/>
      <c r="V126" s="1391"/>
      <c r="W126" s="1391"/>
      <c r="X126" s="1393"/>
      <c r="AA126" s="256">
        <f>IF(E126=D123,0,1)</f>
        <v>0</v>
      </c>
    </row>
    <row r="127" spans="2:28" x14ac:dyDescent="0.25">
      <c r="E127" s="1390" t="s">
        <v>581</v>
      </c>
      <c r="F127" s="1391" t="s">
        <v>63</v>
      </c>
      <c r="G127" s="1391" t="s">
        <v>756</v>
      </c>
      <c r="H127" s="1391" t="s">
        <v>757</v>
      </c>
      <c r="I127" s="1392" t="s">
        <v>66</v>
      </c>
      <c r="J127" s="1392" t="s">
        <v>67</v>
      </c>
      <c r="K127" s="1391" t="s">
        <v>68</v>
      </c>
      <c r="L127" s="1391" t="s">
        <v>69</v>
      </c>
      <c r="M127" s="1391" t="s">
        <v>22</v>
      </c>
      <c r="N127" s="1391" t="s">
        <v>758</v>
      </c>
      <c r="O127" s="1391" t="s">
        <v>759</v>
      </c>
      <c r="P127" s="1391" t="s">
        <v>760</v>
      </c>
      <c r="Q127" s="1391" t="s">
        <v>761</v>
      </c>
      <c r="R127" s="1391" t="s">
        <v>762</v>
      </c>
      <c r="S127" s="1391" t="s">
        <v>763</v>
      </c>
      <c r="T127" s="1391" t="s">
        <v>764</v>
      </c>
      <c r="U127" s="1391" t="s">
        <v>765</v>
      </c>
      <c r="V127" s="1391" t="s">
        <v>766</v>
      </c>
      <c r="W127" s="1391" t="s">
        <v>767</v>
      </c>
      <c r="X127" s="1393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390">
        <v>1</v>
      </c>
      <c r="F128" s="1391" t="s">
        <v>772</v>
      </c>
      <c r="G128" s="1391" t="s">
        <v>770</v>
      </c>
      <c r="H128" s="1399">
        <v>25.49</v>
      </c>
      <c r="I128" s="1391">
        <v>5</v>
      </c>
      <c r="J128" s="1391">
        <v>5</v>
      </c>
      <c r="K128" s="1391">
        <v>0</v>
      </c>
      <c r="L128" s="1391">
        <v>2</v>
      </c>
      <c r="M128" s="1391">
        <v>1</v>
      </c>
      <c r="N128" s="1391">
        <v>40</v>
      </c>
      <c r="O128" s="1391">
        <v>16</v>
      </c>
      <c r="P128" s="1391">
        <v>4</v>
      </c>
      <c r="Q128" s="1391">
        <v>0</v>
      </c>
      <c r="R128" s="1391">
        <v>60</v>
      </c>
      <c r="S128" s="1391">
        <v>0</v>
      </c>
      <c r="T128" s="1391">
        <v>16</v>
      </c>
      <c r="U128" s="1391">
        <v>29</v>
      </c>
      <c r="V128" s="1391">
        <v>0</v>
      </c>
      <c r="W128" s="1391">
        <v>18</v>
      </c>
      <c r="X128" s="139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184</v>
      </c>
      <c r="C129" s="256">
        <f t="shared" ref="C129:C135" ca="1" si="45">Y129</f>
        <v>184</v>
      </c>
      <c r="E129" s="1390">
        <v>2</v>
      </c>
      <c r="F129" s="1391" t="s">
        <v>599</v>
      </c>
      <c r="G129" s="1391" t="s">
        <v>770</v>
      </c>
      <c r="H129" s="1399">
        <v>25.67</v>
      </c>
      <c r="I129" s="1391">
        <v>5</v>
      </c>
      <c r="J129" s="1391">
        <v>2</v>
      </c>
      <c r="K129" s="1391">
        <v>1</v>
      </c>
      <c r="L129" s="1391">
        <v>2</v>
      </c>
      <c r="M129" s="1391">
        <v>1</v>
      </c>
      <c r="N129" s="1391">
        <v>82</v>
      </c>
      <c r="O129" s="1391">
        <v>20</v>
      </c>
      <c r="P129" s="1391">
        <v>0</v>
      </c>
      <c r="Q129" s="1391">
        <v>40</v>
      </c>
      <c r="R129" s="1391">
        <v>0</v>
      </c>
      <c r="S129" s="1391">
        <v>16</v>
      </c>
      <c r="T129" s="1391">
        <v>19</v>
      </c>
      <c r="U129" s="1391">
        <v>0</v>
      </c>
      <c r="V129" s="1391">
        <v>16</v>
      </c>
      <c r="W129" s="1391">
        <v>0</v>
      </c>
      <c r="X129" s="1393">
        <v>25</v>
      </c>
      <c r="Y129" s="256">
        <f t="shared" ca="1" si="43"/>
        <v>184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1390">
        <v>3</v>
      </c>
      <c r="F130" s="1391" t="s">
        <v>814</v>
      </c>
      <c r="G130" s="1391" t="s">
        <v>769</v>
      </c>
      <c r="H130" s="1399">
        <v>23.09</v>
      </c>
      <c r="I130" s="1391">
        <v>6</v>
      </c>
      <c r="J130" s="1391">
        <v>0</v>
      </c>
      <c r="K130" s="1391">
        <v>0</v>
      </c>
      <c r="L130" s="1391">
        <v>0</v>
      </c>
      <c r="M130" s="1391">
        <v>1</v>
      </c>
      <c r="N130" s="1391">
        <v>0</v>
      </c>
      <c r="O130" s="1391">
        <v>0</v>
      </c>
      <c r="P130" s="1391">
        <v>0</v>
      </c>
      <c r="Q130" s="1391">
        <v>0</v>
      </c>
      <c r="R130" s="1391">
        <v>0</v>
      </c>
      <c r="S130" s="1391">
        <v>0</v>
      </c>
      <c r="T130" s="1391">
        <v>0</v>
      </c>
      <c r="U130" s="1391">
        <v>0</v>
      </c>
      <c r="V130" s="1391">
        <v>0</v>
      </c>
      <c r="W130" s="1391">
        <v>0</v>
      </c>
      <c r="X130" s="1393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390">
        <v>4</v>
      </c>
      <c r="F131" s="1391" t="s">
        <v>596</v>
      </c>
      <c r="G131" s="1391" t="s">
        <v>770</v>
      </c>
      <c r="H131" s="1399">
        <v>30.06</v>
      </c>
      <c r="I131" s="1391">
        <v>4</v>
      </c>
      <c r="J131" s="1391">
        <v>3</v>
      </c>
      <c r="K131" s="1391">
        <v>1</v>
      </c>
      <c r="L131" s="1391">
        <v>1</v>
      </c>
      <c r="M131" s="1391">
        <v>1</v>
      </c>
      <c r="N131" s="1391">
        <v>0</v>
      </c>
      <c r="O131" s="1391">
        <v>55</v>
      </c>
      <c r="P131" s="1391">
        <v>40</v>
      </c>
      <c r="Q131" s="1391">
        <v>20</v>
      </c>
      <c r="R131" s="1391">
        <v>0</v>
      </c>
      <c r="S131" s="1391">
        <v>0</v>
      </c>
      <c r="T131" s="1391">
        <v>17</v>
      </c>
      <c r="U131" s="1391">
        <v>14</v>
      </c>
      <c r="V131" s="1391">
        <v>19</v>
      </c>
      <c r="W131" s="1391">
        <v>0</v>
      </c>
      <c r="X131" s="1393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1390">
        <v>5</v>
      </c>
      <c r="F132" s="1391" t="s">
        <v>597</v>
      </c>
      <c r="G132" s="1391" t="s">
        <v>770</v>
      </c>
      <c r="H132" s="1399">
        <v>22.66</v>
      </c>
      <c r="I132" s="1391">
        <v>7</v>
      </c>
      <c r="J132" s="1391">
        <v>4</v>
      </c>
      <c r="K132" s="1391">
        <v>0</v>
      </c>
      <c r="L132" s="1391">
        <v>1</v>
      </c>
      <c r="M132" s="1391">
        <v>1</v>
      </c>
      <c r="N132" s="1391">
        <v>0</v>
      </c>
      <c r="O132" s="1391">
        <v>0</v>
      </c>
      <c r="P132" s="1391">
        <v>40</v>
      </c>
      <c r="Q132" s="1391">
        <v>20</v>
      </c>
      <c r="R132" s="1391">
        <v>16</v>
      </c>
      <c r="S132" s="1391">
        <v>0</v>
      </c>
      <c r="T132" s="1391">
        <v>0</v>
      </c>
      <c r="U132" s="1391">
        <v>21</v>
      </c>
      <c r="V132" s="1391">
        <v>20</v>
      </c>
      <c r="W132" s="1391">
        <v>23</v>
      </c>
      <c r="X132" s="1393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390">
        <v>6</v>
      </c>
      <c r="F133" s="1391" t="s">
        <v>771</v>
      </c>
      <c r="G133" s="1391" t="s">
        <v>769</v>
      </c>
      <c r="H133" s="1399">
        <v>28.4</v>
      </c>
      <c r="I133" s="1391">
        <v>4</v>
      </c>
      <c r="J133" s="1391">
        <v>2</v>
      </c>
      <c r="K133" s="1391">
        <v>1</v>
      </c>
      <c r="L133" s="1391">
        <v>1</v>
      </c>
      <c r="M133" s="1391">
        <v>1</v>
      </c>
      <c r="N133" s="1391">
        <v>98</v>
      </c>
      <c r="O133" s="1391">
        <v>40</v>
      </c>
      <c r="P133" s="1391">
        <v>0</v>
      </c>
      <c r="Q133" s="1391">
        <v>64</v>
      </c>
      <c r="R133" s="1391">
        <v>0</v>
      </c>
      <c r="S133" s="1391">
        <v>0</v>
      </c>
      <c r="T133" s="1391">
        <v>19</v>
      </c>
      <c r="U133" s="1391">
        <v>0</v>
      </c>
      <c r="V133" s="1391">
        <v>15</v>
      </c>
      <c r="W133" s="1391">
        <v>0</v>
      </c>
      <c r="X133" s="1393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390">
        <v>7</v>
      </c>
      <c r="F134" s="1391" t="s">
        <v>725</v>
      </c>
      <c r="G134" s="1391" t="s">
        <v>769</v>
      </c>
      <c r="H134" s="1399">
        <v>26.39</v>
      </c>
      <c r="I134" s="1391">
        <v>6</v>
      </c>
      <c r="J134" s="1391">
        <v>3</v>
      </c>
      <c r="K134" s="1391">
        <v>0</v>
      </c>
      <c r="L134" s="1391">
        <v>0</v>
      </c>
      <c r="M134" s="1391">
        <v>1</v>
      </c>
      <c r="N134" s="1391">
        <v>0</v>
      </c>
      <c r="O134" s="1391">
        <v>0</v>
      </c>
      <c r="P134" s="1391">
        <v>74</v>
      </c>
      <c r="Q134" s="1391">
        <v>0</v>
      </c>
      <c r="R134" s="1391">
        <v>0</v>
      </c>
      <c r="S134" s="1391">
        <v>0</v>
      </c>
      <c r="T134" s="1391">
        <v>0</v>
      </c>
      <c r="U134" s="1391">
        <v>21</v>
      </c>
      <c r="V134" s="1391">
        <v>0</v>
      </c>
      <c r="W134" s="1391">
        <v>0</v>
      </c>
      <c r="X134" s="1393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390">
        <v>8</v>
      </c>
      <c r="F135" s="1391" t="s">
        <v>718</v>
      </c>
      <c r="G135" s="1391" t="s">
        <v>770</v>
      </c>
      <c r="H135" s="1399">
        <v>18.73</v>
      </c>
      <c r="I135" s="1391">
        <v>5</v>
      </c>
      <c r="J135" s="1391">
        <v>0</v>
      </c>
      <c r="K135" s="1391">
        <v>0</v>
      </c>
      <c r="L135" s="1391">
        <v>1</v>
      </c>
      <c r="M135" s="1391">
        <v>1</v>
      </c>
      <c r="N135" s="1391">
        <v>0</v>
      </c>
      <c r="O135" s="1391">
        <v>0</v>
      </c>
      <c r="P135" s="1391">
        <v>10</v>
      </c>
      <c r="Q135" s="1391">
        <v>4</v>
      </c>
      <c r="R135" s="1391">
        <v>0</v>
      </c>
      <c r="S135" s="1391">
        <v>40</v>
      </c>
      <c r="T135" s="1391">
        <v>0</v>
      </c>
      <c r="U135" s="1391">
        <v>23</v>
      </c>
      <c r="V135" s="1391">
        <v>32</v>
      </c>
      <c r="W135" s="1391">
        <v>0</v>
      </c>
      <c r="X135" s="1393">
        <v>21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390">
        <v>9</v>
      </c>
      <c r="F136" s="1391" t="s">
        <v>1</v>
      </c>
      <c r="G136" s="1391"/>
      <c r="H136" s="1399"/>
      <c r="I136" s="1391">
        <v>0</v>
      </c>
      <c r="J136" s="1391">
        <v>0</v>
      </c>
      <c r="K136" s="1391">
        <v>0</v>
      </c>
      <c r="L136" s="1391">
        <v>0</v>
      </c>
      <c r="M136" s="1391">
        <v>0</v>
      </c>
      <c r="N136" s="1391">
        <v>0</v>
      </c>
      <c r="O136" s="1391">
        <v>0</v>
      </c>
      <c r="P136" s="1391">
        <v>0</v>
      </c>
      <c r="Q136" s="1391">
        <v>0</v>
      </c>
      <c r="R136" s="1391">
        <v>0</v>
      </c>
      <c r="S136" s="1391">
        <v>0</v>
      </c>
      <c r="T136" s="1391">
        <v>0</v>
      </c>
      <c r="U136" s="1391">
        <v>0</v>
      </c>
      <c r="V136" s="1391">
        <v>0</v>
      </c>
      <c r="W136" s="1391">
        <v>0</v>
      </c>
      <c r="X136" s="139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394">
        <v>10</v>
      </c>
      <c r="F137" s="1395" t="s">
        <v>1</v>
      </c>
      <c r="G137" s="1395"/>
      <c r="H137" s="1400"/>
      <c r="I137" s="1395">
        <v>0</v>
      </c>
      <c r="J137" s="1395">
        <v>0</v>
      </c>
      <c r="K137" s="1395">
        <v>0</v>
      </c>
      <c r="L137" s="1395">
        <v>0</v>
      </c>
      <c r="M137" s="1395">
        <v>0</v>
      </c>
      <c r="N137" s="1395">
        <v>0</v>
      </c>
      <c r="O137" s="1395">
        <v>0</v>
      </c>
      <c r="P137" s="1395">
        <v>0</v>
      </c>
      <c r="Q137" s="1395">
        <v>0</v>
      </c>
      <c r="R137" s="1395">
        <v>0</v>
      </c>
      <c r="S137" s="1395">
        <v>0</v>
      </c>
      <c r="T137" s="1395">
        <v>0</v>
      </c>
      <c r="U137" s="1395">
        <v>0</v>
      </c>
      <c r="V137" s="1395">
        <v>0</v>
      </c>
      <c r="W137" s="1395">
        <v>0</v>
      </c>
      <c r="X137" s="139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457" t="s">
        <v>749</v>
      </c>
      <c r="F142" s="1458" t="s">
        <v>750</v>
      </c>
      <c r="G142" s="1458" t="s">
        <v>751</v>
      </c>
      <c r="H142" s="1458" t="s">
        <v>752</v>
      </c>
      <c r="I142" s="1458" t="s">
        <v>753</v>
      </c>
      <c r="J142" s="1458" t="s">
        <v>754</v>
      </c>
      <c r="K142" s="1458" t="s">
        <v>755</v>
      </c>
      <c r="L142" s="1458"/>
      <c r="M142" s="1458"/>
      <c r="N142" s="1458"/>
      <c r="O142" s="1458"/>
      <c r="P142" s="1458"/>
      <c r="Q142" s="1458"/>
      <c r="R142" s="1458"/>
      <c r="S142" s="1458"/>
      <c r="T142" s="1458"/>
      <c r="U142" s="1458"/>
      <c r="V142" s="1458"/>
      <c r="W142" s="1458"/>
      <c r="X142" s="145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67">
        <v>9</v>
      </c>
      <c r="F143" s="1468">
        <v>5</v>
      </c>
      <c r="G143" s="1461">
        <v>11</v>
      </c>
      <c r="H143" s="1461">
        <v>1</v>
      </c>
      <c r="I143" s="1462">
        <v>26</v>
      </c>
      <c r="J143" s="1462">
        <v>9</v>
      </c>
      <c r="K143" s="1461">
        <v>70</v>
      </c>
      <c r="L143" s="1461"/>
      <c r="M143" s="1461"/>
      <c r="N143" s="1461"/>
      <c r="O143" s="1461"/>
      <c r="P143" s="1461"/>
      <c r="Q143" s="1461"/>
      <c r="R143" s="1461"/>
      <c r="S143" s="1461"/>
      <c r="T143" s="1461"/>
      <c r="U143" s="1461"/>
      <c r="V143" s="1461"/>
      <c r="W143" s="1461"/>
      <c r="X143" s="1463"/>
      <c r="AA143" s="256">
        <f>IF(E143=D140,0,1)</f>
        <v>0</v>
      </c>
    </row>
    <row r="144" spans="2:28" x14ac:dyDescent="0.25">
      <c r="E144" s="1460" t="s">
        <v>581</v>
      </c>
      <c r="F144" s="1461" t="s">
        <v>63</v>
      </c>
      <c r="G144" s="1461" t="s">
        <v>756</v>
      </c>
      <c r="H144" s="1461" t="s">
        <v>757</v>
      </c>
      <c r="I144" s="1462" t="s">
        <v>66</v>
      </c>
      <c r="J144" s="1462" t="s">
        <v>67</v>
      </c>
      <c r="K144" s="1461" t="s">
        <v>68</v>
      </c>
      <c r="L144" s="1461" t="s">
        <v>69</v>
      </c>
      <c r="M144" s="1461" t="s">
        <v>22</v>
      </c>
      <c r="N144" s="1461" t="s">
        <v>758</v>
      </c>
      <c r="O144" s="1461" t="s">
        <v>759</v>
      </c>
      <c r="P144" s="1461" t="s">
        <v>760</v>
      </c>
      <c r="Q144" s="1461" t="s">
        <v>761</v>
      </c>
      <c r="R144" s="1461" t="s">
        <v>762</v>
      </c>
      <c r="S144" s="1461" t="s">
        <v>763</v>
      </c>
      <c r="T144" s="1461" t="s">
        <v>764</v>
      </c>
      <c r="U144" s="1461" t="s">
        <v>765</v>
      </c>
      <c r="V144" s="1461" t="s">
        <v>766</v>
      </c>
      <c r="W144" s="1461" t="s">
        <v>767</v>
      </c>
      <c r="X144" s="1463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460">
        <v>1</v>
      </c>
      <c r="F145" s="1461" t="s">
        <v>582</v>
      </c>
      <c r="G145" s="1461" t="s">
        <v>770</v>
      </c>
      <c r="H145" s="1469">
        <v>20.59</v>
      </c>
      <c r="I145" s="1461">
        <v>2</v>
      </c>
      <c r="J145" s="1461">
        <v>2</v>
      </c>
      <c r="K145" s="1461">
        <v>0</v>
      </c>
      <c r="L145" s="1461">
        <v>1</v>
      </c>
      <c r="M145" s="1461">
        <v>1</v>
      </c>
      <c r="N145" s="1461">
        <v>0</v>
      </c>
      <c r="O145" s="1461">
        <v>76</v>
      </c>
      <c r="P145" s="1461">
        <v>2</v>
      </c>
      <c r="Q145" s="1461">
        <v>32</v>
      </c>
      <c r="R145" s="1461">
        <v>0</v>
      </c>
      <c r="S145" s="1461">
        <v>0</v>
      </c>
      <c r="T145" s="1461">
        <v>24</v>
      </c>
      <c r="U145" s="1461">
        <v>30</v>
      </c>
      <c r="V145" s="1461">
        <v>19</v>
      </c>
      <c r="W145" s="1461">
        <v>0</v>
      </c>
      <c r="X145" s="1463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460">
        <v>2</v>
      </c>
      <c r="F146" s="1461" t="s">
        <v>786</v>
      </c>
      <c r="G146" s="1461" t="s">
        <v>770</v>
      </c>
      <c r="H146" s="1469">
        <v>23.09</v>
      </c>
      <c r="I146" s="1461">
        <v>6</v>
      </c>
      <c r="J146" s="1461">
        <v>1</v>
      </c>
      <c r="K146" s="1461">
        <v>0</v>
      </c>
      <c r="L146" s="1461">
        <v>1</v>
      </c>
      <c r="M146" s="1461">
        <v>1</v>
      </c>
      <c r="N146" s="1461">
        <v>0</v>
      </c>
      <c r="O146" s="1461">
        <v>0</v>
      </c>
      <c r="P146" s="1461">
        <v>24</v>
      </c>
      <c r="Q146" s="1461">
        <v>38</v>
      </c>
      <c r="R146" s="1461">
        <v>16</v>
      </c>
      <c r="S146" s="1461">
        <v>0</v>
      </c>
      <c r="T146" s="1461">
        <v>0</v>
      </c>
      <c r="U146" s="1461">
        <v>25</v>
      </c>
      <c r="V146" s="1461">
        <v>17</v>
      </c>
      <c r="W146" s="1461">
        <v>25</v>
      </c>
      <c r="X146" s="1463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460">
        <v>3</v>
      </c>
      <c r="F147" s="1461" t="s">
        <v>787</v>
      </c>
      <c r="G147" s="1461" t="s">
        <v>770</v>
      </c>
      <c r="H147" s="1469">
        <v>22.34</v>
      </c>
      <c r="I147" s="1461">
        <v>6</v>
      </c>
      <c r="J147" s="1461">
        <v>2</v>
      </c>
      <c r="K147" s="1461">
        <v>0</v>
      </c>
      <c r="L147" s="1461">
        <v>2</v>
      </c>
      <c r="M147" s="1461">
        <v>1</v>
      </c>
      <c r="N147" s="1461">
        <v>68</v>
      </c>
      <c r="O147" s="1461">
        <v>132</v>
      </c>
      <c r="P147" s="1461">
        <v>0</v>
      </c>
      <c r="Q147" s="1461">
        <v>20</v>
      </c>
      <c r="R147" s="1461">
        <v>0</v>
      </c>
      <c r="S147" s="1461">
        <v>74</v>
      </c>
      <c r="T147" s="1461">
        <v>21</v>
      </c>
      <c r="U147" s="1461">
        <v>0</v>
      </c>
      <c r="V147" s="1461">
        <v>25</v>
      </c>
      <c r="W147" s="1461">
        <v>0</v>
      </c>
      <c r="X147" s="1463">
        <v>15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460">
        <v>4</v>
      </c>
      <c r="F148" s="1461" t="s">
        <v>606</v>
      </c>
      <c r="G148" s="1461" t="s">
        <v>770</v>
      </c>
      <c r="H148" s="1469">
        <v>22.9</v>
      </c>
      <c r="I148" s="1461">
        <v>7</v>
      </c>
      <c r="J148" s="1461">
        <v>1</v>
      </c>
      <c r="K148" s="1461">
        <v>0</v>
      </c>
      <c r="L148" s="1461">
        <v>2</v>
      </c>
      <c r="M148" s="1461">
        <v>1</v>
      </c>
      <c r="N148" s="1461">
        <v>16</v>
      </c>
      <c r="O148" s="1461">
        <v>40</v>
      </c>
      <c r="P148" s="1461">
        <v>40</v>
      </c>
      <c r="Q148" s="1461">
        <v>0</v>
      </c>
      <c r="R148" s="1461">
        <v>16</v>
      </c>
      <c r="S148" s="1461">
        <v>0</v>
      </c>
      <c r="T148" s="1461">
        <v>19</v>
      </c>
      <c r="U148" s="1461">
        <v>20</v>
      </c>
      <c r="V148" s="1461">
        <v>0</v>
      </c>
      <c r="W148" s="1461">
        <v>27</v>
      </c>
      <c r="X148" s="146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460">
        <v>5</v>
      </c>
      <c r="F149" s="1461" t="s">
        <v>601</v>
      </c>
      <c r="G149" s="1461" t="s">
        <v>770</v>
      </c>
      <c r="H149" s="1469">
        <v>22.77</v>
      </c>
      <c r="I149" s="1461">
        <v>3</v>
      </c>
      <c r="J149" s="1461">
        <v>1</v>
      </c>
      <c r="K149" s="1461">
        <v>2</v>
      </c>
      <c r="L149" s="1461">
        <v>1</v>
      </c>
      <c r="M149" s="1461">
        <v>1</v>
      </c>
      <c r="N149" s="1461">
        <v>0</v>
      </c>
      <c r="O149" s="1461">
        <v>2</v>
      </c>
      <c r="P149" s="1461">
        <v>40</v>
      </c>
      <c r="Q149" s="1461">
        <v>32</v>
      </c>
      <c r="R149" s="1461">
        <v>0</v>
      </c>
      <c r="S149" s="1461">
        <v>0</v>
      </c>
      <c r="T149" s="1461">
        <v>22</v>
      </c>
      <c r="U149" s="1461">
        <v>25</v>
      </c>
      <c r="V149" s="1461">
        <v>19</v>
      </c>
      <c r="W149" s="1461">
        <v>0</v>
      </c>
      <c r="X149" s="1463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460">
        <v>6</v>
      </c>
      <c r="F150" s="1461" t="s">
        <v>632</v>
      </c>
      <c r="G150" s="1461" t="s">
        <v>770</v>
      </c>
      <c r="H150" s="1469">
        <v>26.65</v>
      </c>
      <c r="I150" s="1461">
        <v>5</v>
      </c>
      <c r="J150" s="1461">
        <v>2</v>
      </c>
      <c r="K150" s="1461">
        <v>1</v>
      </c>
      <c r="L150" s="1461">
        <v>2</v>
      </c>
      <c r="M150" s="1461">
        <v>1</v>
      </c>
      <c r="N150" s="1461">
        <v>16</v>
      </c>
      <c r="O150" s="1461">
        <v>64</v>
      </c>
      <c r="P150" s="1461">
        <v>0</v>
      </c>
      <c r="Q150" s="1461">
        <v>80</v>
      </c>
      <c r="R150" s="1461">
        <v>0</v>
      </c>
      <c r="S150" s="1461">
        <v>46</v>
      </c>
      <c r="T150" s="1461">
        <v>18</v>
      </c>
      <c r="U150" s="1461">
        <v>0</v>
      </c>
      <c r="V150" s="1461">
        <v>14</v>
      </c>
      <c r="W150" s="1461">
        <v>0</v>
      </c>
      <c r="X150" s="1463">
        <v>18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60">
        <v>7</v>
      </c>
      <c r="F151" s="1461" t="s">
        <v>605</v>
      </c>
      <c r="G151" s="1461" t="s">
        <v>770</v>
      </c>
      <c r="H151" s="1469">
        <v>22.43</v>
      </c>
      <c r="I151" s="1461">
        <v>4</v>
      </c>
      <c r="J151" s="1461">
        <v>2</v>
      </c>
      <c r="K151" s="1461">
        <v>0</v>
      </c>
      <c r="L151" s="1461">
        <v>1</v>
      </c>
      <c r="M151" s="1461">
        <v>1</v>
      </c>
      <c r="N151" s="1461">
        <v>0</v>
      </c>
      <c r="O151" s="1461">
        <v>32</v>
      </c>
      <c r="P151" s="1461">
        <v>16</v>
      </c>
      <c r="Q151" s="1461">
        <v>36</v>
      </c>
      <c r="R151" s="1461">
        <v>0</v>
      </c>
      <c r="S151" s="1461">
        <v>0</v>
      </c>
      <c r="T151" s="1461">
        <v>21</v>
      </c>
      <c r="U151" s="1461">
        <v>25</v>
      </c>
      <c r="V151" s="1461">
        <v>21</v>
      </c>
      <c r="W151" s="1461">
        <v>0</v>
      </c>
      <c r="X151" s="1463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460">
        <v>8</v>
      </c>
      <c r="F152" s="1461" t="s">
        <v>603</v>
      </c>
      <c r="G152" s="1461" t="s">
        <v>769</v>
      </c>
      <c r="H152" s="1469">
        <v>17.86</v>
      </c>
      <c r="I152" s="1461">
        <v>4</v>
      </c>
      <c r="J152" s="1461">
        <v>1</v>
      </c>
      <c r="K152" s="1461">
        <v>0</v>
      </c>
      <c r="L152" s="1461">
        <v>1</v>
      </c>
      <c r="M152" s="1461">
        <v>1</v>
      </c>
      <c r="N152" s="1461">
        <v>70</v>
      </c>
      <c r="O152" s="1461">
        <v>0</v>
      </c>
      <c r="P152" s="1461">
        <v>32</v>
      </c>
      <c r="Q152" s="1461">
        <v>0</v>
      </c>
      <c r="R152" s="1461">
        <v>0</v>
      </c>
      <c r="S152" s="1461">
        <v>0</v>
      </c>
      <c r="T152" s="1461">
        <v>0</v>
      </c>
      <c r="U152" s="1461">
        <v>21</v>
      </c>
      <c r="V152" s="1461">
        <v>0</v>
      </c>
      <c r="W152" s="1461">
        <v>0</v>
      </c>
      <c r="X152" s="1463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60">
        <v>9</v>
      </c>
      <c r="F153" s="1461" t="s">
        <v>1</v>
      </c>
      <c r="G153" s="1461"/>
      <c r="H153" s="1469"/>
      <c r="I153" s="1461">
        <v>0</v>
      </c>
      <c r="J153" s="1461">
        <v>0</v>
      </c>
      <c r="K153" s="1461">
        <v>0</v>
      </c>
      <c r="L153" s="1461">
        <v>0</v>
      </c>
      <c r="M153" s="1461">
        <v>0</v>
      </c>
      <c r="N153" s="1461">
        <v>0</v>
      </c>
      <c r="O153" s="1461">
        <v>0</v>
      </c>
      <c r="P153" s="1461">
        <v>0</v>
      </c>
      <c r="Q153" s="1461">
        <v>0</v>
      </c>
      <c r="R153" s="1461">
        <v>0</v>
      </c>
      <c r="S153" s="1461">
        <v>0</v>
      </c>
      <c r="T153" s="1461">
        <v>0</v>
      </c>
      <c r="U153" s="1461">
        <v>0</v>
      </c>
      <c r="V153" s="1461">
        <v>0</v>
      </c>
      <c r="W153" s="1461">
        <v>0</v>
      </c>
      <c r="X153" s="146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64">
        <v>10</v>
      </c>
      <c r="F154" s="1465" t="s">
        <v>1</v>
      </c>
      <c r="G154" s="1465"/>
      <c r="H154" s="1470"/>
      <c r="I154" s="1465">
        <v>0</v>
      </c>
      <c r="J154" s="1465">
        <v>0</v>
      </c>
      <c r="K154" s="1465">
        <v>0</v>
      </c>
      <c r="L154" s="1465">
        <v>0</v>
      </c>
      <c r="M154" s="1465">
        <v>0</v>
      </c>
      <c r="N154" s="1465">
        <v>0</v>
      </c>
      <c r="O154" s="1465">
        <v>0</v>
      </c>
      <c r="P154" s="1465">
        <v>0</v>
      </c>
      <c r="Q154" s="1465">
        <v>0</v>
      </c>
      <c r="R154" s="1465">
        <v>0</v>
      </c>
      <c r="S154" s="1465">
        <v>0</v>
      </c>
      <c r="T154" s="1465">
        <v>0</v>
      </c>
      <c r="U154" s="1465">
        <v>0</v>
      </c>
      <c r="V154" s="1465">
        <v>0</v>
      </c>
      <c r="W154" s="1465">
        <v>0</v>
      </c>
      <c r="X154" s="146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443" t="s">
        <v>749</v>
      </c>
      <c r="F159" s="1444" t="s">
        <v>750</v>
      </c>
      <c r="G159" s="1444" t="s">
        <v>751</v>
      </c>
      <c r="H159" s="1444" t="s">
        <v>752</v>
      </c>
      <c r="I159" s="1444" t="s">
        <v>753</v>
      </c>
      <c r="J159" s="1444" t="s">
        <v>754</v>
      </c>
      <c r="K159" s="1444" t="s">
        <v>755</v>
      </c>
      <c r="L159" s="1444"/>
      <c r="M159" s="1444"/>
      <c r="N159" s="1444"/>
      <c r="O159" s="1444"/>
      <c r="P159" s="1444"/>
      <c r="Q159" s="1444"/>
      <c r="R159" s="1444"/>
      <c r="S159" s="1444"/>
      <c r="T159" s="1444"/>
      <c r="U159" s="1444"/>
      <c r="V159" s="1444"/>
      <c r="W159" s="1444"/>
      <c r="X159" s="144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53">
        <v>10</v>
      </c>
      <c r="F160" s="1454">
        <v>3</v>
      </c>
      <c r="G160" s="1447">
        <v>8</v>
      </c>
      <c r="H160" s="1447">
        <v>4</v>
      </c>
      <c r="I160" s="1448">
        <v>24</v>
      </c>
      <c r="J160" s="1448">
        <v>9</v>
      </c>
      <c r="K160" s="1447">
        <v>78</v>
      </c>
      <c r="L160" s="1447"/>
      <c r="M160" s="1447"/>
      <c r="N160" s="1447"/>
      <c r="O160" s="1447"/>
      <c r="P160" s="1447"/>
      <c r="Q160" s="1447"/>
      <c r="R160" s="1447"/>
      <c r="S160" s="1447"/>
      <c r="T160" s="1447"/>
      <c r="U160" s="1447"/>
      <c r="V160" s="1447"/>
      <c r="W160" s="1447"/>
      <c r="X160" s="1449"/>
      <c r="AA160" s="256">
        <f>IF(E160=D157,0,1)</f>
        <v>0</v>
      </c>
    </row>
    <row r="161" spans="2:28" x14ac:dyDescent="0.25">
      <c r="E161" s="1446" t="s">
        <v>581</v>
      </c>
      <c r="F161" s="1447" t="s">
        <v>63</v>
      </c>
      <c r="G161" s="1447" t="s">
        <v>756</v>
      </c>
      <c r="H161" s="1447" t="s">
        <v>757</v>
      </c>
      <c r="I161" s="1448" t="s">
        <v>66</v>
      </c>
      <c r="J161" s="1448" t="s">
        <v>67</v>
      </c>
      <c r="K161" s="1447" t="s">
        <v>68</v>
      </c>
      <c r="L161" s="1447" t="s">
        <v>69</v>
      </c>
      <c r="M161" s="1447" t="s">
        <v>22</v>
      </c>
      <c r="N161" s="1447" t="s">
        <v>758</v>
      </c>
      <c r="O161" s="1447" t="s">
        <v>759</v>
      </c>
      <c r="P161" s="1447" t="s">
        <v>760</v>
      </c>
      <c r="Q161" s="1447" t="s">
        <v>761</v>
      </c>
      <c r="R161" s="1447" t="s">
        <v>762</v>
      </c>
      <c r="S161" s="1447" t="s">
        <v>763</v>
      </c>
      <c r="T161" s="1447" t="s">
        <v>764</v>
      </c>
      <c r="U161" s="1447" t="s">
        <v>765</v>
      </c>
      <c r="V161" s="1447" t="s">
        <v>766</v>
      </c>
      <c r="W161" s="1447" t="s">
        <v>767</v>
      </c>
      <c r="X161" s="1449" t="s">
        <v>768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1446">
        <v>1</v>
      </c>
      <c r="F162" s="1447" t="s">
        <v>818</v>
      </c>
      <c r="G162" s="1447" t="s">
        <v>769</v>
      </c>
      <c r="H162" s="1455">
        <v>24.15</v>
      </c>
      <c r="I162" s="1447">
        <v>5</v>
      </c>
      <c r="J162" s="1447">
        <v>2</v>
      </c>
      <c r="K162" s="1447">
        <v>0</v>
      </c>
      <c r="L162" s="1447">
        <v>0</v>
      </c>
      <c r="M162" s="1447">
        <v>1</v>
      </c>
      <c r="N162" s="1447">
        <v>0</v>
      </c>
      <c r="O162" s="1447">
        <v>24</v>
      </c>
      <c r="P162" s="1447">
        <v>0</v>
      </c>
      <c r="Q162" s="1447">
        <v>0</v>
      </c>
      <c r="R162" s="1447">
        <v>32</v>
      </c>
      <c r="S162" s="1447">
        <v>0</v>
      </c>
      <c r="T162" s="1447">
        <v>23</v>
      </c>
      <c r="U162" s="1447">
        <v>0</v>
      </c>
      <c r="V162" s="1447">
        <v>0</v>
      </c>
      <c r="W162" s="1447">
        <v>19</v>
      </c>
      <c r="X162" s="1449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446">
        <v>2</v>
      </c>
      <c r="F163" s="1447" t="s">
        <v>635</v>
      </c>
      <c r="G163" s="1447" t="s">
        <v>770</v>
      </c>
      <c r="H163" s="1455">
        <v>25.97</v>
      </c>
      <c r="I163" s="1447">
        <v>2</v>
      </c>
      <c r="J163" s="1447">
        <v>1</v>
      </c>
      <c r="K163" s="1447">
        <v>2</v>
      </c>
      <c r="L163" s="1447">
        <v>1</v>
      </c>
      <c r="M163" s="1447">
        <v>1</v>
      </c>
      <c r="N163" s="1447">
        <v>0</v>
      </c>
      <c r="O163" s="1447">
        <v>0</v>
      </c>
      <c r="P163" s="1447">
        <v>8</v>
      </c>
      <c r="Q163" s="1447">
        <v>32</v>
      </c>
      <c r="R163" s="1447">
        <v>36</v>
      </c>
      <c r="S163" s="1447">
        <v>0</v>
      </c>
      <c r="T163" s="1447">
        <v>0</v>
      </c>
      <c r="U163" s="1447">
        <v>17</v>
      </c>
      <c r="V163" s="1447">
        <v>16</v>
      </c>
      <c r="W163" s="1447">
        <v>20</v>
      </c>
      <c r="X163" s="144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446">
        <v>3</v>
      </c>
      <c r="F164" s="1447" t="s">
        <v>613</v>
      </c>
      <c r="G164" s="1447" t="s">
        <v>770</v>
      </c>
      <c r="H164" s="1455">
        <v>18.329999999999998</v>
      </c>
      <c r="I164" s="1447">
        <v>4</v>
      </c>
      <c r="J164" s="1447">
        <v>1</v>
      </c>
      <c r="K164" s="1447">
        <v>0</v>
      </c>
      <c r="L164" s="1447">
        <v>1</v>
      </c>
      <c r="M164" s="1447">
        <v>1</v>
      </c>
      <c r="N164" s="1447">
        <v>0</v>
      </c>
      <c r="O164" s="1447">
        <v>40</v>
      </c>
      <c r="P164" s="1447">
        <v>2</v>
      </c>
      <c r="Q164" s="1447">
        <v>60</v>
      </c>
      <c r="R164" s="1447">
        <v>0</v>
      </c>
      <c r="S164" s="1447">
        <v>0</v>
      </c>
      <c r="T164" s="1447">
        <v>23</v>
      </c>
      <c r="U164" s="1447">
        <v>32</v>
      </c>
      <c r="V164" s="1447">
        <v>27</v>
      </c>
      <c r="W164" s="1447">
        <v>0</v>
      </c>
      <c r="X164" s="1449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446">
        <v>4</v>
      </c>
      <c r="F165" s="1447" t="s">
        <v>614</v>
      </c>
      <c r="G165" s="1447" t="s">
        <v>770</v>
      </c>
      <c r="H165" s="1455">
        <v>26.64</v>
      </c>
      <c r="I165" s="1447">
        <v>1</v>
      </c>
      <c r="J165" s="1447">
        <v>3</v>
      </c>
      <c r="K165" s="1447">
        <v>1</v>
      </c>
      <c r="L165" s="1447">
        <v>1</v>
      </c>
      <c r="M165" s="1447">
        <v>1</v>
      </c>
      <c r="N165" s="1447">
        <v>0</v>
      </c>
      <c r="O165" s="1447">
        <v>68</v>
      </c>
      <c r="P165" s="1447">
        <v>0</v>
      </c>
      <c r="Q165" s="1447">
        <v>35</v>
      </c>
      <c r="R165" s="1447">
        <v>32</v>
      </c>
      <c r="S165" s="1447">
        <v>0</v>
      </c>
      <c r="T165" s="1447">
        <v>15</v>
      </c>
      <c r="U165" s="1447">
        <v>0</v>
      </c>
      <c r="V165" s="1447">
        <v>17</v>
      </c>
      <c r="W165" s="1447">
        <v>19</v>
      </c>
      <c r="X165" s="144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235</v>
      </c>
      <c r="C166" s="256">
        <f t="shared" ca="1" si="57"/>
        <v>235</v>
      </c>
      <c r="E166" s="1446">
        <v>5</v>
      </c>
      <c r="F166" s="1447" t="s">
        <v>712</v>
      </c>
      <c r="G166" s="1447" t="s">
        <v>770</v>
      </c>
      <c r="H166" s="1455">
        <v>25.91</v>
      </c>
      <c r="I166" s="1447">
        <v>5</v>
      </c>
      <c r="J166" s="1447">
        <v>2</v>
      </c>
      <c r="K166" s="1447">
        <v>1</v>
      </c>
      <c r="L166" s="1447">
        <v>1</v>
      </c>
      <c r="M166" s="1447">
        <v>1</v>
      </c>
      <c r="N166" s="1447">
        <v>0</v>
      </c>
      <c r="O166" s="1447">
        <v>16</v>
      </c>
      <c r="P166" s="1447">
        <v>25</v>
      </c>
      <c r="Q166" s="1447">
        <v>44</v>
      </c>
      <c r="R166" s="1447">
        <v>0</v>
      </c>
      <c r="S166" s="1447">
        <v>0</v>
      </c>
      <c r="T166" s="1447">
        <v>23</v>
      </c>
      <c r="U166" s="1447">
        <v>14</v>
      </c>
      <c r="V166" s="1447">
        <v>21</v>
      </c>
      <c r="W166" s="1447">
        <v>0</v>
      </c>
      <c r="X166" s="1449">
        <v>0</v>
      </c>
      <c r="Y166" s="256">
        <f t="shared" ca="1" si="55"/>
        <v>235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46">
        <v>6</v>
      </c>
      <c r="F167" s="1447" t="s">
        <v>628</v>
      </c>
      <c r="G167" s="1447" t="s">
        <v>770</v>
      </c>
      <c r="H167" s="1455">
        <v>25.91</v>
      </c>
      <c r="I167" s="1447">
        <v>1</v>
      </c>
      <c r="J167" s="1447">
        <v>1</v>
      </c>
      <c r="K167" s="1447">
        <v>1</v>
      </c>
      <c r="L167" s="1447">
        <v>1</v>
      </c>
      <c r="M167" s="1447">
        <v>1</v>
      </c>
      <c r="N167" s="1447">
        <v>0</v>
      </c>
      <c r="O167" s="1447">
        <v>32</v>
      </c>
      <c r="P167" s="1447">
        <v>54</v>
      </c>
      <c r="Q167" s="1447">
        <v>16</v>
      </c>
      <c r="R167" s="1447">
        <v>0</v>
      </c>
      <c r="S167" s="1447">
        <v>0</v>
      </c>
      <c r="T167" s="1447">
        <v>18</v>
      </c>
      <c r="U167" s="1447">
        <v>20</v>
      </c>
      <c r="V167" s="1447">
        <v>20</v>
      </c>
      <c r="W167" s="1447">
        <v>0</v>
      </c>
      <c r="X167" s="1449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446">
        <v>7</v>
      </c>
      <c r="F168" s="1447" t="s">
        <v>640</v>
      </c>
      <c r="G168" s="1447" t="s">
        <v>770</v>
      </c>
      <c r="H168" s="1455">
        <v>23.8</v>
      </c>
      <c r="I168" s="1447">
        <v>9</v>
      </c>
      <c r="J168" s="1447">
        <v>0</v>
      </c>
      <c r="K168" s="1447">
        <v>1</v>
      </c>
      <c r="L168" s="1447">
        <v>1</v>
      </c>
      <c r="M168" s="1447">
        <v>1</v>
      </c>
      <c r="N168" s="1447">
        <v>0</v>
      </c>
      <c r="O168" s="1447">
        <v>66</v>
      </c>
      <c r="P168" s="1447">
        <v>0</v>
      </c>
      <c r="Q168" s="1447">
        <v>10</v>
      </c>
      <c r="R168" s="1447">
        <v>24</v>
      </c>
      <c r="S168" s="1447">
        <v>0</v>
      </c>
      <c r="T168" s="1447">
        <v>24</v>
      </c>
      <c r="U168" s="1447">
        <v>0</v>
      </c>
      <c r="V168" s="1447">
        <v>24</v>
      </c>
      <c r="W168" s="1447">
        <v>14</v>
      </c>
      <c r="X168" s="1449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446">
        <v>8</v>
      </c>
      <c r="F169" s="1447" t="s">
        <v>774</v>
      </c>
      <c r="G169" s="1447" t="s">
        <v>770</v>
      </c>
      <c r="H169" s="1455">
        <v>25.47</v>
      </c>
      <c r="I169" s="1447">
        <v>3</v>
      </c>
      <c r="J169" s="1447">
        <v>2</v>
      </c>
      <c r="K169" s="1447">
        <v>2</v>
      </c>
      <c r="L169" s="1447">
        <v>2</v>
      </c>
      <c r="M169" s="1447">
        <v>1</v>
      </c>
      <c r="N169" s="1447">
        <v>58</v>
      </c>
      <c r="O169" s="1447">
        <v>20</v>
      </c>
      <c r="P169" s="1447">
        <v>10</v>
      </c>
      <c r="Q169" s="1447">
        <v>40</v>
      </c>
      <c r="R169" s="1447">
        <v>0</v>
      </c>
      <c r="S169" s="1447">
        <v>0</v>
      </c>
      <c r="T169" s="1447">
        <v>20</v>
      </c>
      <c r="U169" s="1447">
        <v>19</v>
      </c>
      <c r="V169" s="1447">
        <v>20</v>
      </c>
      <c r="W169" s="1447">
        <v>0</v>
      </c>
      <c r="X169" s="144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446">
        <v>9</v>
      </c>
      <c r="F170" s="1447" t="s">
        <v>1</v>
      </c>
      <c r="G170" s="1447"/>
      <c r="H170" s="1455"/>
      <c r="I170" s="1447">
        <v>0</v>
      </c>
      <c r="J170" s="1447">
        <v>0</v>
      </c>
      <c r="K170" s="1447">
        <v>0</v>
      </c>
      <c r="L170" s="1447">
        <v>0</v>
      </c>
      <c r="M170" s="1447">
        <v>0</v>
      </c>
      <c r="N170" s="1447">
        <v>0</v>
      </c>
      <c r="O170" s="1447">
        <v>0</v>
      </c>
      <c r="P170" s="1447">
        <v>0</v>
      </c>
      <c r="Q170" s="1447">
        <v>0</v>
      </c>
      <c r="R170" s="1447">
        <v>0</v>
      </c>
      <c r="S170" s="1447">
        <v>0</v>
      </c>
      <c r="T170" s="1447">
        <v>0</v>
      </c>
      <c r="U170" s="1447">
        <v>0</v>
      </c>
      <c r="V170" s="1447">
        <v>0</v>
      </c>
      <c r="W170" s="1447">
        <v>0</v>
      </c>
      <c r="X170" s="144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450">
        <v>10</v>
      </c>
      <c r="F171" s="1451" t="s">
        <v>1</v>
      </c>
      <c r="G171" s="1451"/>
      <c r="H171" s="1456"/>
      <c r="I171" s="1451">
        <v>0</v>
      </c>
      <c r="J171" s="1451">
        <v>0</v>
      </c>
      <c r="K171" s="1451">
        <v>0</v>
      </c>
      <c r="L171" s="1451">
        <v>0</v>
      </c>
      <c r="M171" s="1451">
        <v>0</v>
      </c>
      <c r="N171" s="1451">
        <v>0</v>
      </c>
      <c r="O171" s="1451">
        <v>0</v>
      </c>
      <c r="P171" s="1451">
        <v>0</v>
      </c>
      <c r="Q171" s="1451">
        <v>0</v>
      </c>
      <c r="R171" s="1451">
        <v>0</v>
      </c>
      <c r="S171" s="1451">
        <v>0</v>
      </c>
      <c r="T171" s="1451">
        <v>0</v>
      </c>
      <c r="U171" s="1451">
        <v>0</v>
      </c>
      <c r="V171" s="1451">
        <v>0</v>
      </c>
      <c r="W171" s="1451">
        <v>0</v>
      </c>
      <c r="X171" s="145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40" zoomScale="75" zoomScaleNormal="75" workbookViewId="0">
      <selection activeCell="AE157" sqref="AE15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625" t="s">
        <v>749</v>
      </c>
      <c r="F6" s="1626" t="s">
        <v>750</v>
      </c>
      <c r="G6" s="1626" t="s">
        <v>751</v>
      </c>
      <c r="H6" s="1626" t="s">
        <v>752</v>
      </c>
      <c r="I6" s="1626" t="s">
        <v>753</v>
      </c>
      <c r="J6" s="1626" t="s">
        <v>754</v>
      </c>
      <c r="K6" s="1626" t="s">
        <v>755</v>
      </c>
      <c r="L6" s="1626"/>
      <c r="M6" s="1626"/>
      <c r="N6" s="1626"/>
      <c r="O6" s="1626"/>
      <c r="P6" s="1626"/>
      <c r="Q6" s="1626"/>
      <c r="R6" s="1626"/>
      <c r="S6" s="1626"/>
      <c r="T6" s="1626"/>
      <c r="U6" s="1626"/>
      <c r="V6" s="1626"/>
      <c r="W6" s="1626"/>
      <c r="X6" s="162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635">
        <v>1</v>
      </c>
      <c r="F7" s="1636">
        <v>5</v>
      </c>
      <c r="G7" s="1629">
        <v>8</v>
      </c>
      <c r="H7" s="1629">
        <v>4</v>
      </c>
      <c r="I7" s="1630">
        <v>21</v>
      </c>
      <c r="J7" s="1630">
        <v>13</v>
      </c>
      <c r="K7" s="1629">
        <v>79</v>
      </c>
      <c r="L7" s="1629"/>
      <c r="M7" s="1629"/>
      <c r="N7" s="1629"/>
      <c r="O7" s="1629"/>
      <c r="P7" s="1629"/>
      <c r="Q7" s="1629"/>
      <c r="R7" s="1629"/>
      <c r="S7" s="1629"/>
      <c r="T7" s="1629"/>
      <c r="U7" s="1629"/>
      <c r="V7" s="1629"/>
      <c r="W7" s="1629"/>
      <c r="X7" s="1631"/>
      <c r="AA7" s="256">
        <f>IF(E7=D4,0,1)</f>
        <v>0</v>
      </c>
    </row>
    <row r="8" spans="2:28" x14ac:dyDescent="0.25">
      <c r="E8" s="1628" t="s">
        <v>581</v>
      </c>
      <c r="F8" s="1629" t="s">
        <v>63</v>
      </c>
      <c r="G8" s="1629" t="s">
        <v>756</v>
      </c>
      <c r="H8" s="1629" t="s">
        <v>757</v>
      </c>
      <c r="I8" s="1630" t="s">
        <v>66</v>
      </c>
      <c r="J8" s="1630" t="s">
        <v>67</v>
      </c>
      <c r="K8" s="1629" t="s">
        <v>68</v>
      </c>
      <c r="L8" s="1629" t="s">
        <v>69</v>
      </c>
      <c r="M8" s="1629" t="s">
        <v>22</v>
      </c>
      <c r="N8" s="1629" t="s">
        <v>758</v>
      </c>
      <c r="O8" s="1629" t="s">
        <v>759</v>
      </c>
      <c r="P8" s="1629" t="s">
        <v>760</v>
      </c>
      <c r="Q8" s="1629" t="s">
        <v>761</v>
      </c>
      <c r="R8" s="1629" t="s">
        <v>762</v>
      </c>
      <c r="S8" s="1629" t="s">
        <v>763</v>
      </c>
      <c r="T8" s="1629" t="s">
        <v>764</v>
      </c>
      <c r="U8" s="1629" t="s">
        <v>765</v>
      </c>
      <c r="V8" s="1629" t="s">
        <v>766</v>
      </c>
      <c r="W8" s="1629" t="s">
        <v>767</v>
      </c>
      <c r="X8" s="1631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1628">
        <v>1</v>
      </c>
      <c r="F9" s="1629" t="s">
        <v>684</v>
      </c>
      <c r="G9" s="1629" t="s">
        <v>770</v>
      </c>
      <c r="H9" s="1637">
        <v>25.05</v>
      </c>
      <c r="I9" s="1629">
        <v>4</v>
      </c>
      <c r="J9" s="1629">
        <v>4</v>
      </c>
      <c r="K9" s="1629">
        <v>0</v>
      </c>
      <c r="L9" s="1629">
        <v>1</v>
      </c>
      <c r="M9" s="1629">
        <v>1</v>
      </c>
      <c r="N9" s="1629">
        <v>0</v>
      </c>
      <c r="O9" s="1629">
        <v>40</v>
      </c>
      <c r="P9" s="1629">
        <v>40</v>
      </c>
      <c r="Q9" s="1629">
        <v>4</v>
      </c>
      <c r="R9" s="1629">
        <v>0</v>
      </c>
      <c r="S9" s="1629">
        <v>0</v>
      </c>
      <c r="T9" s="1629">
        <v>19</v>
      </c>
      <c r="U9" s="1629">
        <v>21</v>
      </c>
      <c r="V9" s="1629">
        <v>20</v>
      </c>
      <c r="W9" s="1629">
        <v>0</v>
      </c>
      <c r="X9" s="1631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1628">
        <v>2</v>
      </c>
      <c r="F10" s="1629" t="s">
        <v>778</v>
      </c>
      <c r="G10" s="1629" t="s">
        <v>770</v>
      </c>
      <c r="H10" s="1637">
        <v>22.88</v>
      </c>
      <c r="I10" s="1629">
        <v>4</v>
      </c>
      <c r="J10" s="1629">
        <v>3</v>
      </c>
      <c r="K10" s="1629">
        <v>0</v>
      </c>
      <c r="L10" s="1629">
        <v>2</v>
      </c>
      <c r="M10" s="1629">
        <v>1</v>
      </c>
      <c r="N10" s="1629">
        <v>12</v>
      </c>
      <c r="O10" s="1629">
        <v>0</v>
      </c>
      <c r="P10" s="1629">
        <v>82</v>
      </c>
      <c r="Q10" s="1629">
        <v>40</v>
      </c>
      <c r="R10" s="1629">
        <v>2</v>
      </c>
      <c r="S10" s="1629">
        <v>0</v>
      </c>
      <c r="T10" s="1629">
        <v>0</v>
      </c>
      <c r="U10" s="1629">
        <v>18</v>
      </c>
      <c r="V10" s="1629">
        <v>16</v>
      </c>
      <c r="W10" s="1629">
        <v>28</v>
      </c>
      <c r="X10" s="163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628">
        <v>3</v>
      </c>
      <c r="F11" s="1629" t="s">
        <v>661</v>
      </c>
      <c r="G11" s="1629" t="s">
        <v>769</v>
      </c>
      <c r="H11" s="1637">
        <v>21.78</v>
      </c>
      <c r="I11" s="1629">
        <v>3</v>
      </c>
      <c r="J11" s="1629">
        <v>1</v>
      </c>
      <c r="K11" s="1629">
        <v>1</v>
      </c>
      <c r="L11" s="1629">
        <v>0</v>
      </c>
      <c r="M11" s="1629">
        <v>1</v>
      </c>
      <c r="N11" s="1629">
        <v>0</v>
      </c>
      <c r="O11" s="1629">
        <v>0</v>
      </c>
      <c r="P11" s="1629">
        <v>4</v>
      </c>
      <c r="Q11" s="1629">
        <v>0</v>
      </c>
      <c r="R11" s="1629">
        <v>40</v>
      </c>
      <c r="S11" s="1629">
        <v>0</v>
      </c>
      <c r="T11" s="1629">
        <v>0</v>
      </c>
      <c r="U11" s="1629">
        <v>28</v>
      </c>
      <c r="V11" s="1629">
        <v>0</v>
      </c>
      <c r="W11" s="1629">
        <v>19</v>
      </c>
      <c r="X11" s="163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1628">
        <v>4</v>
      </c>
      <c r="F12" s="1629" t="s">
        <v>780</v>
      </c>
      <c r="G12" s="1629" t="s">
        <v>769</v>
      </c>
      <c r="H12" s="1637">
        <v>21.74</v>
      </c>
      <c r="I12" s="1629">
        <v>6</v>
      </c>
      <c r="J12" s="1629">
        <v>1</v>
      </c>
      <c r="K12" s="1629">
        <v>0</v>
      </c>
      <c r="L12" s="1629">
        <v>1</v>
      </c>
      <c r="M12" s="1629">
        <v>1</v>
      </c>
      <c r="N12" s="1629">
        <v>40</v>
      </c>
      <c r="O12" s="1629">
        <v>0</v>
      </c>
      <c r="P12" s="1629">
        <v>0</v>
      </c>
      <c r="Q12" s="1629">
        <v>0</v>
      </c>
      <c r="R12" s="1629">
        <v>0</v>
      </c>
      <c r="S12" s="1629">
        <v>0</v>
      </c>
      <c r="T12" s="1629">
        <v>0</v>
      </c>
      <c r="U12" s="1629">
        <v>0</v>
      </c>
      <c r="V12" s="1629">
        <v>0</v>
      </c>
      <c r="W12" s="1629">
        <v>0</v>
      </c>
      <c r="X12" s="163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1628">
        <v>5</v>
      </c>
      <c r="F13" s="1629" t="s">
        <v>608</v>
      </c>
      <c r="G13" s="1629" t="s">
        <v>770</v>
      </c>
      <c r="H13" s="1637">
        <v>22.45</v>
      </c>
      <c r="I13" s="1629">
        <v>4</v>
      </c>
      <c r="J13" s="1629">
        <v>1</v>
      </c>
      <c r="K13" s="1629">
        <v>1</v>
      </c>
      <c r="L13" s="1629">
        <v>1</v>
      </c>
      <c r="M13" s="1629">
        <v>1</v>
      </c>
      <c r="N13" s="1629">
        <v>0</v>
      </c>
      <c r="O13" s="1629">
        <v>0</v>
      </c>
      <c r="P13" s="1629">
        <v>32</v>
      </c>
      <c r="Q13" s="1629">
        <v>0</v>
      </c>
      <c r="R13" s="1629">
        <v>8</v>
      </c>
      <c r="S13" s="1629">
        <v>76</v>
      </c>
      <c r="T13" s="1629">
        <v>0</v>
      </c>
      <c r="U13" s="1629">
        <v>22</v>
      </c>
      <c r="V13" s="1629">
        <v>0</v>
      </c>
      <c r="W13" s="1629">
        <v>28</v>
      </c>
      <c r="X13" s="1631">
        <v>15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1628">
        <v>6</v>
      </c>
      <c r="F14" s="1629" t="s">
        <v>777</v>
      </c>
      <c r="G14" s="1629" t="s">
        <v>770</v>
      </c>
      <c r="H14" s="1637">
        <v>24.64</v>
      </c>
      <c r="I14" s="1629">
        <v>9</v>
      </c>
      <c r="J14" s="1629">
        <v>1</v>
      </c>
      <c r="K14" s="1629">
        <v>1</v>
      </c>
      <c r="L14" s="1629">
        <v>2</v>
      </c>
      <c r="M14" s="1629">
        <v>1</v>
      </c>
      <c r="N14" s="1629">
        <v>40</v>
      </c>
      <c r="O14" s="1629">
        <v>4</v>
      </c>
      <c r="P14" s="1629">
        <v>40</v>
      </c>
      <c r="Q14" s="1629">
        <v>64</v>
      </c>
      <c r="R14" s="1629">
        <v>0</v>
      </c>
      <c r="S14" s="1629">
        <v>0</v>
      </c>
      <c r="T14" s="1629">
        <v>26</v>
      </c>
      <c r="U14" s="1629">
        <v>20</v>
      </c>
      <c r="V14" s="1629">
        <v>15</v>
      </c>
      <c r="W14" s="1629">
        <v>0</v>
      </c>
      <c r="X14" s="163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1628">
        <v>7</v>
      </c>
      <c r="F15" s="1629" t="s">
        <v>610</v>
      </c>
      <c r="G15" s="1629" t="s">
        <v>770</v>
      </c>
      <c r="H15" s="1637">
        <v>25.47</v>
      </c>
      <c r="I15" s="1629">
        <v>4</v>
      </c>
      <c r="J15" s="1629">
        <v>2</v>
      </c>
      <c r="K15" s="1629">
        <v>1</v>
      </c>
      <c r="L15" s="1629">
        <v>1</v>
      </c>
      <c r="M15" s="1629">
        <v>1</v>
      </c>
      <c r="N15" s="1629">
        <v>0</v>
      </c>
      <c r="O15" s="1629">
        <v>32</v>
      </c>
      <c r="P15" s="1629">
        <v>8</v>
      </c>
      <c r="Q15" s="1629">
        <v>78</v>
      </c>
      <c r="R15" s="1629">
        <v>0</v>
      </c>
      <c r="S15" s="1629">
        <v>0</v>
      </c>
      <c r="T15" s="1629">
        <v>16</v>
      </c>
      <c r="U15" s="1629">
        <v>23</v>
      </c>
      <c r="V15" s="1629">
        <v>20</v>
      </c>
      <c r="W15" s="1629">
        <v>0</v>
      </c>
      <c r="X15" s="163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628">
        <v>8</v>
      </c>
      <c r="F16" s="1629" t="s">
        <v>660</v>
      </c>
      <c r="G16" s="1629" t="s">
        <v>769</v>
      </c>
      <c r="H16" s="1637">
        <v>20.62</v>
      </c>
      <c r="I16" s="1629">
        <v>3</v>
      </c>
      <c r="J16" s="1629">
        <v>2</v>
      </c>
      <c r="K16" s="1629">
        <v>0</v>
      </c>
      <c r="L16" s="1629">
        <v>0</v>
      </c>
      <c r="M16" s="1629">
        <v>1</v>
      </c>
      <c r="N16" s="1629">
        <v>0</v>
      </c>
      <c r="O16" s="1629">
        <v>0</v>
      </c>
      <c r="P16" s="1629">
        <v>0</v>
      </c>
      <c r="Q16" s="1629">
        <v>72</v>
      </c>
      <c r="R16" s="1629">
        <v>0</v>
      </c>
      <c r="S16" s="1629">
        <v>0</v>
      </c>
      <c r="T16" s="1629">
        <v>0</v>
      </c>
      <c r="U16" s="1629">
        <v>0</v>
      </c>
      <c r="V16" s="1629">
        <v>26</v>
      </c>
      <c r="W16" s="1629">
        <v>0</v>
      </c>
      <c r="X16" s="163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 t="e">
        <f t="shared" ca="1" si="0"/>
        <v>#N/A</v>
      </c>
      <c r="E17" s="1628">
        <v>9</v>
      </c>
      <c r="F17" s="1629" t="s">
        <v>1</v>
      </c>
      <c r="G17" s="1629"/>
      <c r="H17" s="1637"/>
      <c r="I17" s="1629">
        <v>0</v>
      </c>
      <c r="J17" s="1629">
        <v>0</v>
      </c>
      <c r="K17" s="1629">
        <v>0</v>
      </c>
      <c r="L17" s="1629">
        <v>0</v>
      </c>
      <c r="M17" s="1629">
        <v>0</v>
      </c>
      <c r="N17" s="1629">
        <v>0</v>
      </c>
      <c r="O17" s="1629">
        <v>0</v>
      </c>
      <c r="P17" s="1629">
        <v>0</v>
      </c>
      <c r="Q17" s="1629">
        <v>0</v>
      </c>
      <c r="R17" s="1629">
        <v>0</v>
      </c>
      <c r="S17" s="1629">
        <v>0</v>
      </c>
      <c r="T17" s="1629">
        <v>0</v>
      </c>
      <c r="U17" s="1629">
        <v>0</v>
      </c>
      <c r="V17" s="1629">
        <v>0</v>
      </c>
      <c r="W17" s="1629">
        <v>0</v>
      </c>
      <c r="X17" s="163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632">
        <v>10</v>
      </c>
      <c r="F18" s="1633" t="s">
        <v>1</v>
      </c>
      <c r="G18" s="1633"/>
      <c r="H18" s="1638"/>
      <c r="I18" s="1633">
        <v>0</v>
      </c>
      <c r="J18" s="1633">
        <v>0</v>
      </c>
      <c r="K18" s="1633">
        <v>0</v>
      </c>
      <c r="L18" s="1633">
        <v>0</v>
      </c>
      <c r="M18" s="1633">
        <v>0</v>
      </c>
      <c r="N18" s="1633">
        <v>0</v>
      </c>
      <c r="O18" s="1633">
        <v>0</v>
      </c>
      <c r="P18" s="1633">
        <v>0</v>
      </c>
      <c r="Q18" s="1633">
        <v>0</v>
      </c>
      <c r="R18" s="1633">
        <v>0</v>
      </c>
      <c r="S18" s="1633">
        <v>0</v>
      </c>
      <c r="T18" s="1633">
        <v>0</v>
      </c>
      <c r="U18" s="1633">
        <v>0</v>
      </c>
      <c r="V18" s="1633">
        <v>0</v>
      </c>
      <c r="W18" s="1633">
        <v>0</v>
      </c>
      <c r="X18" s="163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99" t="s">
        <v>749</v>
      </c>
      <c r="F23" s="1500" t="s">
        <v>750</v>
      </c>
      <c r="G23" s="1500" t="s">
        <v>751</v>
      </c>
      <c r="H23" s="1500" t="s">
        <v>752</v>
      </c>
      <c r="I23" s="1500" t="s">
        <v>753</v>
      </c>
      <c r="J23" s="1500" t="s">
        <v>754</v>
      </c>
      <c r="K23" s="1500" t="s">
        <v>755</v>
      </c>
      <c r="L23" s="1500"/>
      <c r="M23" s="1500"/>
      <c r="N23" s="1500"/>
      <c r="O23" s="1500"/>
      <c r="P23" s="1500"/>
      <c r="Q23" s="1500"/>
      <c r="R23" s="1500"/>
      <c r="S23" s="1500"/>
      <c r="T23" s="1500"/>
      <c r="U23" s="1500"/>
      <c r="V23" s="1500"/>
      <c r="W23" s="1500"/>
      <c r="X23" s="150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09">
        <v>2</v>
      </c>
      <c r="F24" s="1510">
        <v>8</v>
      </c>
      <c r="G24" s="1503">
        <v>2</v>
      </c>
      <c r="H24" s="1503">
        <v>10</v>
      </c>
      <c r="I24" s="1504">
        <v>10</v>
      </c>
      <c r="J24" s="1504">
        <v>22</v>
      </c>
      <c r="K24" s="1503">
        <v>52</v>
      </c>
      <c r="L24" s="1503"/>
      <c r="M24" s="1503"/>
      <c r="N24" s="1503"/>
      <c r="O24" s="1503"/>
      <c r="P24" s="1503"/>
      <c r="Q24" s="1503"/>
      <c r="R24" s="1503"/>
      <c r="S24" s="1503"/>
      <c r="T24" s="1503"/>
      <c r="U24" s="1503"/>
      <c r="V24" s="1503"/>
      <c r="W24" s="1503"/>
      <c r="X24" s="1505"/>
      <c r="AA24" s="256">
        <f>IF(E24=D21,0,1)</f>
        <v>0</v>
      </c>
    </row>
    <row r="25" spans="2:28" x14ac:dyDescent="0.25">
      <c r="E25" s="1502" t="s">
        <v>581</v>
      </c>
      <c r="F25" s="1503" t="s">
        <v>63</v>
      </c>
      <c r="G25" s="1503" t="s">
        <v>756</v>
      </c>
      <c r="H25" s="1503" t="s">
        <v>757</v>
      </c>
      <c r="I25" s="1504" t="s">
        <v>66</v>
      </c>
      <c r="J25" s="1504" t="s">
        <v>67</v>
      </c>
      <c r="K25" s="1503" t="s">
        <v>68</v>
      </c>
      <c r="L25" s="1503" t="s">
        <v>69</v>
      </c>
      <c r="M25" s="1503" t="s">
        <v>22</v>
      </c>
      <c r="N25" s="1503" t="s">
        <v>758</v>
      </c>
      <c r="O25" s="1503" t="s">
        <v>759</v>
      </c>
      <c r="P25" s="1503" t="s">
        <v>760</v>
      </c>
      <c r="Q25" s="1503" t="s">
        <v>761</v>
      </c>
      <c r="R25" s="1503" t="s">
        <v>762</v>
      </c>
      <c r="S25" s="1503" t="s">
        <v>763</v>
      </c>
      <c r="T25" s="1503" t="s">
        <v>764</v>
      </c>
      <c r="U25" s="1503" t="s">
        <v>765</v>
      </c>
      <c r="V25" s="1503" t="s">
        <v>766</v>
      </c>
      <c r="W25" s="1503" t="s">
        <v>767</v>
      </c>
      <c r="X25" s="1505" t="s">
        <v>768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1502">
        <v>1</v>
      </c>
      <c r="F26" s="1503" t="s">
        <v>789</v>
      </c>
      <c r="G26" s="1503" t="s">
        <v>769</v>
      </c>
      <c r="H26" s="1511">
        <v>19.420000000000002</v>
      </c>
      <c r="I26" s="1503">
        <v>2</v>
      </c>
      <c r="J26" s="1503">
        <v>1</v>
      </c>
      <c r="K26" s="1503">
        <v>0</v>
      </c>
      <c r="L26" s="1503">
        <v>0</v>
      </c>
      <c r="M26" s="1503">
        <v>0</v>
      </c>
      <c r="N26" s="1503">
        <v>0</v>
      </c>
      <c r="O26" s="1503">
        <v>0</v>
      </c>
      <c r="P26" s="1503">
        <v>42</v>
      </c>
      <c r="Q26" s="1503">
        <v>0</v>
      </c>
      <c r="R26" s="1503">
        <v>5</v>
      </c>
      <c r="S26" s="1503">
        <v>0</v>
      </c>
      <c r="T26" s="1503">
        <v>0</v>
      </c>
      <c r="U26" s="1503">
        <v>17</v>
      </c>
      <c r="V26" s="1503">
        <v>0</v>
      </c>
      <c r="W26" s="1503">
        <v>35</v>
      </c>
      <c r="X26" s="1505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502">
        <v>2</v>
      </c>
      <c r="F27" s="1503" t="s">
        <v>622</v>
      </c>
      <c r="G27" s="1503" t="s">
        <v>769</v>
      </c>
      <c r="H27" s="1511">
        <v>22.7</v>
      </c>
      <c r="I27" s="1503">
        <v>2</v>
      </c>
      <c r="J27" s="1503">
        <v>1</v>
      </c>
      <c r="K27" s="1503">
        <v>0</v>
      </c>
      <c r="L27" s="1503">
        <v>0</v>
      </c>
      <c r="M27" s="1503">
        <v>1</v>
      </c>
      <c r="N27" s="1503">
        <v>0</v>
      </c>
      <c r="O27" s="1503">
        <v>0</v>
      </c>
      <c r="P27" s="1503">
        <v>0</v>
      </c>
      <c r="Q27" s="1503">
        <v>0</v>
      </c>
      <c r="R27" s="1503">
        <v>0</v>
      </c>
      <c r="S27" s="1503">
        <v>0</v>
      </c>
      <c r="T27" s="1503">
        <v>0</v>
      </c>
      <c r="U27" s="1503">
        <v>0</v>
      </c>
      <c r="V27" s="1503">
        <v>0</v>
      </c>
      <c r="W27" s="1503">
        <v>0</v>
      </c>
      <c r="X27" s="1505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502">
        <v>3</v>
      </c>
      <c r="F28" s="1503" t="s">
        <v>729</v>
      </c>
      <c r="G28" s="1503" t="s">
        <v>769</v>
      </c>
      <c r="H28" s="1511">
        <v>20.29</v>
      </c>
      <c r="I28" s="1503">
        <v>2</v>
      </c>
      <c r="J28" s="1503">
        <v>0</v>
      </c>
      <c r="K28" s="1503">
        <v>0</v>
      </c>
      <c r="L28" s="1503">
        <v>0</v>
      </c>
      <c r="M28" s="1503">
        <v>1</v>
      </c>
      <c r="N28" s="1503">
        <v>0</v>
      </c>
      <c r="O28" s="1503">
        <v>0</v>
      </c>
      <c r="P28" s="1503">
        <v>0</v>
      </c>
      <c r="Q28" s="1503">
        <v>0</v>
      </c>
      <c r="R28" s="1503">
        <v>0</v>
      </c>
      <c r="S28" s="1503">
        <v>0</v>
      </c>
      <c r="T28" s="1503">
        <v>0</v>
      </c>
      <c r="U28" s="1503">
        <v>0</v>
      </c>
      <c r="V28" s="1503">
        <v>0</v>
      </c>
      <c r="W28" s="1503">
        <v>0</v>
      </c>
      <c r="X28" s="1505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1502">
        <v>4</v>
      </c>
      <c r="F29" s="1503" t="s">
        <v>611</v>
      </c>
      <c r="G29" s="1503" t="s">
        <v>770</v>
      </c>
      <c r="H29" s="1511">
        <v>25.91</v>
      </c>
      <c r="I29" s="1503">
        <v>6</v>
      </c>
      <c r="J29" s="1503">
        <v>3</v>
      </c>
      <c r="K29" s="1503">
        <v>0</v>
      </c>
      <c r="L29" s="1503">
        <v>1</v>
      </c>
      <c r="M29" s="1503">
        <v>1</v>
      </c>
      <c r="N29" s="1503">
        <v>0</v>
      </c>
      <c r="O29" s="1503">
        <v>95</v>
      </c>
      <c r="P29" s="1503">
        <v>40</v>
      </c>
      <c r="Q29" s="1503">
        <v>10</v>
      </c>
      <c r="R29" s="1503">
        <v>0</v>
      </c>
      <c r="S29" s="1503">
        <v>0</v>
      </c>
      <c r="T29" s="1503">
        <v>21</v>
      </c>
      <c r="U29" s="1503">
        <v>16</v>
      </c>
      <c r="V29" s="1503">
        <v>21</v>
      </c>
      <c r="W29" s="1503">
        <v>0</v>
      </c>
      <c r="X29" s="1505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1502">
        <v>5</v>
      </c>
      <c r="F30" s="1503" t="s">
        <v>788</v>
      </c>
      <c r="G30" s="1503" t="s">
        <v>769</v>
      </c>
      <c r="H30" s="1511">
        <v>24.89</v>
      </c>
      <c r="I30" s="1503">
        <v>4</v>
      </c>
      <c r="J30" s="1503">
        <v>3</v>
      </c>
      <c r="K30" s="1503">
        <v>0</v>
      </c>
      <c r="L30" s="1503">
        <v>0</v>
      </c>
      <c r="M30" s="1503">
        <v>1</v>
      </c>
      <c r="N30" s="1503">
        <v>0</v>
      </c>
      <c r="O30" s="1503">
        <v>0</v>
      </c>
      <c r="P30" s="1503">
        <v>0</v>
      </c>
      <c r="Q30" s="1503">
        <v>158</v>
      </c>
      <c r="R30" s="1503">
        <v>0</v>
      </c>
      <c r="S30" s="1503">
        <v>0</v>
      </c>
      <c r="T30" s="1503">
        <v>0</v>
      </c>
      <c r="U30" s="1503">
        <v>0</v>
      </c>
      <c r="V30" s="1503">
        <v>15</v>
      </c>
      <c r="W30" s="1503">
        <v>0</v>
      </c>
      <c r="X30" s="1505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502">
        <v>6</v>
      </c>
      <c r="F31" s="1503" t="s">
        <v>621</v>
      </c>
      <c r="G31" s="1503" t="s">
        <v>770</v>
      </c>
      <c r="H31" s="1511">
        <v>23.48</v>
      </c>
      <c r="I31" s="1503">
        <v>9</v>
      </c>
      <c r="J31" s="1503">
        <v>0</v>
      </c>
      <c r="K31" s="1503">
        <v>0</v>
      </c>
      <c r="L31" s="1503">
        <v>1</v>
      </c>
      <c r="M31" s="1503">
        <v>1</v>
      </c>
      <c r="N31" s="1503">
        <v>0</v>
      </c>
      <c r="O31" s="1503">
        <v>20</v>
      </c>
      <c r="P31" s="1503">
        <v>82</v>
      </c>
      <c r="Q31" s="1503">
        <v>119</v>
      </c>
      <c r="R31" s="1503">
        <v>0</v>
      </c>
      <c r="S31" s="1503">
        <v>0</v>
      </c>
      <c r="T31" s="1503">
        <v>28</v>
      </c>
      <c r="U31" s="1503">
        <v>18</v>
      </c>
      <c r="V31" s="1503">
        <v>18</v>
      </c>
      <c r="W31" s="1503">
        <v>0</v>
      </c>
      <c r="X31" s="1505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38</v>
      </c>
      <c r="C32" s="256">
        <f t="shared" ca="1" si="9"/>
        <v>38</v>
      </c>
      <c r="E32" s="1502">
        <v>7</v>
      </c>
      <c r="F32" s="1503" t="s">
        <v>682</v>
      </c>
      <c r="G32" s="1503" t="s">
        <v>769</v>
      </c>
      <c r="H32" s="1511">
        <v>20.45</v>
      </c>
      <c r="I32" s="1503">
        <v>4</v>
      </c>
      <c r="J32" s="1503">
        <v>0</v>
      </c>
      <c r="K32" s="1503">
        <v>0</v>
      </c>
      <c r="L32" s="1503">
        <v>0</v>
      </c>
      <c r="M32" s="1503">
        <v>1</v>
      </c>
      <c r="N32" s="1503">
        <v>0</v>
      </c>
      <c r="O32" s="1503">
        <v>0</v>
      </c>
      <c r="P32" s="1503">
        <v>0</v>
      </c>
      <c r="Q32" s="1503">
        <v>0</v>
      </c>
      <c r="R32" s="1503">
        <v>0</v>
      </c>
      <c r="S32" s="1503">
        <v>0</v>
      </c>
      <c r="T32" s="1503">
        <v>0</v>
      </c>
      <c r="U32" s="1503">
        <v>0</v>
      </c>
      <c r="V32" s="1503">
        <v>0</v>
      </c>
      <c r="W32" s="1503">
        <v>0</v>
      </c>
      <c r="X32" s="1505">
        <v>0</v>
      </c>
      <c r="Y32" s="256">
        <f t="shared" ca="1" si="7"/>
        <v>38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502">
        <v>8</v>
      </c>
      <c r="F33" s="1503" t="s">
        <v>791</v>
      </c>
      <c r="G33" s="1503" t="s">
        <v>769</v>
      </c>
      <c r="H33" s="1511">
        <v>22.69</v>
      </c>
      <c r="I33" s="1503">
        <v>3</v>
      </c>
      <c r="J33" s="1503">
        <v>2</v>
      </c>
      <c r="K33" s="1503">
        <v>0</v>
      </c>
      <c r="L33" s="1503">
        <v>0</v>
      </c>
      <c r="M33" s="1503">
        <v>1</v>
      </c>
      <c r="N33" s="1503">
        <v>0</v>
      </c>
      <c r="O33" s="1503">
        <v>16</v>
      </c>
      <c r="P33" s="1503">
        <v>0</v>
      </c>
      <c r="Q33" s="1503">
        <v>0</v>
      </c>
      <c r="R33" s="1503">
        <v>0</v>
      </c>
      <c r="S33" s="1503">
        <v>0</v>
      </c>
      <c r="T33" s="1503">
        <v>20</v>
      </c>
      <c r="U33" s="1503">
        <v>0</v>
      </c>
      <c r="V33" s="1503">
        <v>0</v>
      </c>
      <c r="W33" s="1503">
        <v>0</v>
      </c>
      <c r="X33" s="150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31</v>
      </c>
      <c r="E34" s="1502">
        <v>9</v>
      </c>
      <c r="F34" s="1503" t="s">
        <v>707</v>
      </c>
      <c r="G34" s="1503"/>
      <c r="H34" s="1511"/>
      <c r="I34" s="1503">
        <v>0</v>
      </c>
      <c r="J34" s="1503">
        <v>0</v>
      </c>
      <c r="K34" s="1503">
        <v>0</v>
      </c>
      <c r="L34" s="1503">
        <v>0</v>
      </c>
      <c r="M34" s="1503">
        <v>1</v>
      </c>
      <c r="N34" s="1503">
        <v>0</v>
      </c>
      <c r="O34" s="1503">
        <v>0</v>
      </c>
      <c r="P34" s="1503">
        <v>0</v>
      </c>
      <c r="Q34" s="1503">
        <v>0</v>
      </c>
      <c r="R34" s="1503">
        <v>0</v>
      </c>
      <c r="S34" s="1503">
        <v>0</v>
      </c>
      <c r="T34" s="1503">
        <v>0</v>
      </c>
      <c r="U34" s="1503">
        <v>0</v>
      </c>
      <c r="V34" s="1503">
        <v>0</v>
      </c>
      <c r="W34" s="1503">
        <v>0</v>
      </c>
      <c r="X34" s="1505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506">
        <v>10</v>
      </c>
      <c r="F35" s="1507" t="s">
        <v>1</v>
      </c>
      <c r="G35" s="1507"/>
      <c r="H35" s="1512"/>
      <c r="I35" s="1507">
        <v>0</v>
      </c>
      <c r="J35" s="1507">
        <v>0</v>
      </c>
      <c r="K35" s="1507">
        <v>0</v>
      </c>
      <c r="L35" s="1507">
        <v>0</v>
      </c>
      <c r="M35" s="1507">
        <v>0</v>
      </c>
      <c r="N35" s="1507">
        <v>0</v>
      </c>
      <c r="O35" s="1507">
        <v>0</v>
      </c>
      <c r="P35" s="1507">
        <v>0</v>
      </c>
      <c r="Q35" s="1507">
        <v>0</v>
      </c>
      <c r="R35" s="1507">
        <v>0</v>
      </c>
      <c r="S35" s="1507">
        <v>0</v>
      </c>
      <c r="T35" s="1507">
        <v>0</v>
      </c>
      <c r="U35" s="1507">
        <v>0</v>
      </c>
      <c r="V35" s="1507">
        <v>0</v>
      </c>
      <c r="W35" s="1507">
        <v>0</v>
      </c>
      <c r="X35" s="150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53" t="s">
        <v>749</v>
      </c>
      <c r="F40" s="1654" t="s">
        <v>750</v>
      </c>
      <c r="G40" s="1654" t="s">
        <v>751</v>
      </c>
      <c r="H40" s="1654" t="s">
        <v>752</v>
      </c>
      <c r="I40" s="1654" t="s">
        <v>753</v>
      </c>
      <c r="J40" s="1654" t="s">
        <v>754</v>
      </c>
      <c r="K40" s="1654" t="s">
        <v>755</v>
      </c>
      <c r="L40" s="1654"/>
      <c r="M40" s="1654"/>
      <c r="N40" s="1654"/>
      <c r="O40" s="1654"/>
      <c r="P40" s="1654"/>
      <c r="Q40" s="1654"/>
      <c r="R40" s="1654"/>
      <c r="S40" s="1654"/>
      <c r="T40" s="1654"/>
      <c r="U40" s="1654"/>
      <c r="V40" s="1654"/>
      <c r="W40" s="1654"/>
      <c r="X40" s="165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663">
        <v>3</v>
      </c>
      <c r="F41" s="1664">
        <v>6</v>
      </c>
      <c r="G41" s="1657">
        <v>4</v>
      </c>
      <c r="H41" s="1657">
        <v>8</v>
      </c>
      <c r="I41" s="1658">
        <v>11</v>
      </c>
      <c r="J41" s="1658">
        <v>23</v>
      </c>
      <c r="K41" s="1657">
        <v>58</v>
      </c>
      <c r="L41" s="1657"/>
      <c r="M41" s="1657"/>
      <c r="N41" s="1657"/>
      <c r="O41" s="1657"/>
      <c r="P41" s="1657"/>
      <c r="Q41" s="1657"/>
      <c r="R41" s="1657"/>
      <c r="S41" s="1657"/>
      <c r="T41" s="1657"/>
      <c r="U41" s="1657"/>
      <c r="V41" s="1657"/>
      <c r="W41" s="1657"/>
      <c r="X41" s="1659"/>
      <c r="AA41" s="256">
        <f>IF(E41=D38,0,1)</f>
        <v>0</v>
      </c>
    </row>
    <row r="42" spans="2:28" x14ac:dyDescent="0.25">
      <c r="E42" s="1656" t="s">
        <v>581</v>
      </c>
      <c r="F42" s="1657" t="s">
        <v>63</v>
      </c>
      <c r="G42" s="1657" t="s">
        <v>756</v>
      </c>
      <c r="H42" s="1657" t="s">
        <v>757</v>
      </c>
      <c r="I42" s="1658" t="s">
        <v>66</v>
      </c>
      <c r="J42" s="1658" t="s">
        <v>67</v>
      </c>
      <c r="K42" s="1657" t="s">
        <v>68</v>
      </c>
      <c r="L42" s="1657" t="s">
        <v>69</v>
      </c>
      <c r="M42" s="1657" t="s">
        <v>22</v>
      </c>
      <c r="N42" s="1657" t="s">
        <v>758</v>
      </c>
      <c r="O42" s="1657" t="s">
        <v>759</v>
      </c>
      <c r="P42" s="1657" t="s">
        <v>760</v>
      </c>
      <c r="Q42" s="1657" t="s">
        <v>761</v>
      </c>
      <c r="R42" s="1657" t="s">
        <v>762</v>
      </c>
      <c r="S42" s="1657" t="s">
        <v>763</v>
      </c>
      <c r="T42" s="1657" t="s">
        <v>764</v>
      </c>
      <c r="U42" s="1657" t="s">
        <v>765</v>
      </c>
      <c r="V42" s="1657" t="s">
        <v>766</v>
      </c>
      <c r="W42" s="1657" t="s">
        <v>767</v>
      </c>
      <c r="X42" s="1659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656">
        <v>1</v>
      </c>
      <c r="F43" s="1657" t="s">
        <v>794</v>
      </c>
      <c r="G43" s="1657" t="s">
        <v>770</v>
      </c>
      <c r="H43" s="1665">
        <v>25.18</v>
      </c>
      <c r="I43" s="1657">
        <v>5</v>
      </c>
      <c r="J43" s="1657">
        <v>1</v>
      </c>
      <c r="K43" s="1657">
        <v>1</v>
      </c>
      <c r="L43" s="1657">
        <v>2</v>
      </c>
      <c r="M43" s="1657">
        <v>1</v>
      </c>
      <c r="N43" s="1657">
        <v>16</v>
      </c>
      <c r="O43" s="1657">
        <v>40</v>
      </c>
      <c r="P43" s="1657">
        <v>61</v>
      </c>
      <c r="Q43" s="1657">
        <v>0</v>
      </c>
      <c r="R43" s="1657">
        <v>10</v>
      </c>
      <c r="S43" s="1657">
        <v>0</v>
      </c>
      <c r="T43" s="1657">
        <v>19</v>
      </c>
      <c r="U43" s="1657">
        <v>18</v>
      </c>
      <c r="V43" s="1657">
        <v>0</v>
      </c>
      <c r="W43" s="1657">
        <v>23</v>
      </c>
      <c r="X43" s="1659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656">
        <v>2</v>
      </c>
      <c r="F44" s="1657" t="s">
        <v>792</v>
      </c>
      <c r="G44" s="1657" t="s">
        <v>770</v>
      </c>
      <c r="H44" s="1665">
        <v>23.89</v>
      </c>
      <c r="I44" s="1657">
        <v>7</v>
      </c>
      <c r="J44" s="1657">
        <v>1</v>
      </c>
      <c r="K44" s="1657">
        <v>0</v>
      </c>
      <c r="L44" s="1657">
        <v>1</v>
      </c>
      <c r="M44" s="1657">
        <v>1</v>
      </c>
      <c r="N44" s="1657">
        <v>0</v>
      </c>
      <c r="O44" s="1657">
        <v>105</v>
      </c>
      <c r="P44" s="1657">
        <v>32</v>
      </c>
      <c r="Q44" s="1657">
        <v>0</v>
      </c>
      <c r="R44" s="1657">
        <v>0</v>
      </c>
      <c r="S44" s="1657">
        <v>101</v>
      </c>
      <c r="T44" s="1657">
        <v>21</v>
      </c>
      <c r="U44" s="1657">
        <v>22</v>
      </c>
      <c r="V44" s="1657">
        <v>0</v>
      </c>
      <c r="W44" s="1657">
        <v>0</v>
      </c>
      <c r="X44" s="1659">
        <v>15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1656">
        <v>3</v>
      </c>
      <c r="F45" s="1657" t="s">
        <v>584</v>
      </c>
      <c r="G45" s="1657" t="s">
        <v>769</v>
      </c>
      <c r="H45" s="1665">
        <v>25.92</v>
      </c>
      <c r="I45" s="1657">
        <v>5</v>
      </c>
      <c r="J45" s="1657">
        <v>2</v>
      </c>
      <c r="K45" s="1657">
        <v>0</v>
      </c>
      <c r="L45" s="1657">
        <v>0</v>
      </c>
      <c r="M45" s="1657">
        <v>1</v>
      </c>
      <c r="N45" s="1657">
        <v>0</v>
      </c>
      <c r="O45" s="1657">
        <v>0</v>
      </c>
      <c r="P45" s="1657">
        <v>0</v>
      </c>
      <c r="Q45" s="1657">
        <v>0</v>
      </c>
      <c r="R45" s="1657">
        <v>0</v>
      </c>
      <c r="S45" s="1657">
        <v>0</v>
      </c>
      <c r="T45" s="1657">
        <v>0</v>
      </c>
      <c r="U45" s="1657">
        <v>0</v>
      </c>
      <c r="V45" s="1657">
        <v>0</v>
      </c>
      <c r="W45" s="1657">
        <v>0</v>
      </c>
      <c r="X45" s="1659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656">
        <v>4</v>
      </c>
      <c r="F46" s="1657" t="s">
        <v>812</v>
      </c>
      <c r="G46" s="1657" t="s">
        <v>769</v>
      </c>
      <c r="H46" s="1665">
        <v>18.350000000000001</v>
      </c>
      <c r="I46" s="1657">
        <v>3</v>
      </c>
      <c r="J46" s="1657">
        <v>1</v>
      </c>
      <c r="K46" s="1657">
        <v>0</v>
      </c>
      <c r="L46" s="1657">
        <v>0</v>
      </c>
      <c r="M46" s="1657">
        <v>1</v>
      </c>
      <c r="N46" s="1657">
        <v>0</v>
      </c>
      <c r="O46" s="1657">
        <v>0</v>
      </c>
      <c r="P46" s="1657">
        <v>0</v>
      </c>
      <c r="Q46" s="1657">
        <v>0</v>
      </c>
      <c r="R46" s="1657">
        <v>0</v>
      </c>
      <c r="S46" s="1657">
        <v>0</v>
      </c>
      <c r="T46" s="1657">
        <v>0</v>
      </c>
      <c r="U46" s="1657">
        <v>0</v>
      </c>
      <c r="V46" s="1657">
        <v>0</v>
      </c>
      <c r="W46" s="1657">
        <v>0</v>
      </c>
      <c r="X46" s="1659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65</v>
      </c>
      <c r="C47" s="256">
        <f t="shared" ca="1" si="15"/>
        <v>65</v>
      </c>
      <c r="E47" s="1656">
        <v>5</v>
      </c>
      <c r="F47" s="1657" t="s">
        <v>819</v>
      </c>
      <c r="G47" s="1657" t="s">
        <v>769</v>
      </c>
      <c r="H47" s="1665">
        <v>22.88</v>
      </c>
      <c r="I47" s="1657">
        <v>4</v>
      </c>
      <c r="J47" s="1657">
        <v>0</v>
      </c>
      <c r="K47" s="1657">
        <v>1</v>
      </c>
      <c r="L47" s="1657">
        <v>1</v>
      </c>
      <c r="M47" s="1657">
        <v>1</v>
      </c>
      <c r="N47" s="1657">
        <v>20</v>
      </c>
      <c r="O47" s="1657">
        <v>80</v>
      </c>
      <c r="P47" s="1657">
        <v>0</v>
      </c>
      <c r="Q47" s="1657">
        <v>0</v>
      </c>
      <c r="R47" s="1657">
        <v>0</v>
      </c>
      <c r="S47" s="1657">
        <v>0</v>
      </c>
      <c r="T47" s="1657">
        <v>21</v>
      </c>
      <c r="U47" s="1657">
        <v>0</v>
      </c>
      <c r="V47" s="1657">
        <v>0</v>
      </c>
      <c r="W47" s="1657">
        <v>0</v>
      </c>
      <c r="X47" s="1659">
        <v>0</v>
      </c>
      <c r="Y47" s="256">
        <f t="shared" ca="1" si="13"/>
        <v>65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1656">
        <v>6</v>
      </c>
      <c r="F48" s="1657" t="s">
        <v>633</v>
      </c>
      <c r="G48" s="1657" t="s">
        <v>769</v>
      </c>
      <c r="H48" s="1665">
        <v>23.33</v>
      </c>
      <c r="I48" s="1657">
        <v>2</v>
      </c>
      <c r="J48" s="1657">
        <v>1</v>
      </c>
      <c r="K48" s="1657">
        <v>0</v>
      </c>
      <c r="L48" s="1657">
        <v>0</v>
      </c>
      <c r="M48" s="1657">
        <v>1</v>
      </c>
      <c r="N48" s="1657">
        <v>0</v>
      </c>
      <c r="O48" s="1657">
        <v>0</v>
      </c>
      <c r="P48" s="1657">
        <v>0</v>
      </c>
      <c r="Q48" s="1657">
        <v>0</v>
      </c>
      <c r="R48" s="1657">
        <v>0</v>
      </c>
      <c r="S48" s="1657">
        <v>0</v>
      </c>
      <c r="T48" s="1657">
        <v>0</v>
      </c>
      <c r="U48" s="1657">
        <v>0</v>
      </c>
      <c r="V48" s="1657">
        <v>0</v>
      </c>
      <c r="W48" s="1657">
        <v>0</v>
      </c>
      <c r="X48" s="1659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656">
        <v>7</v>
      </c>
      <c r="F49" s="1657" t="s">
        <v>822</v>
      </c>
      <c r="G49" s="1657" t="s">
        <v>769</v>
      </c>
      <c r="H49" s="1665">
        <v>19.61</v>
      </c>
      <c r="I49" s="1657">
        <v>2</v>
      </c>
      <c r="J49" s="1657">
        <v>1</v>
      </c>
      <c r="K49" s="1657">
        <v>0</v>
      </c>
      <c r="L49" s="1657">
        <v>0</v>
      </c>
      <c r="M49" s="1657">
        <v>1</v>
      </c>
      <c r="N49" s="1657">
        <v>0</v>
      </c>
      <c r="O49" s="1657">
        <v>0</v>
      </c>
      <c r="P49" s="1657">
        <v>0</v>
      </c>
      <c r="Q49" s="1657">
        <v>0</v>
      </c>
      <c r="R49" s="1657">
        <v>0</v>
      </c>
      <c r="S49" s="1657">
        <v>0</v>
      </c>
      <c r="T49" s="1657">
        <v>0</v>
      </c>
      <c r="U49" s="1657">
        <v>0</v>
      </c>
      <c r="V49" s="1657">
        <v>0</v>
      </c>
      <c r="W49" s="1657">
        <v>0</v>
      </c>
      <c r="X49" s="1659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656">
        <v>8</v>
      </c>
      <c r="F50" s="1657" t="s">
        <v>583</v>
      </c>
      <c r="G50" s="1657" t="s">
        <v>769</v>
      </c>
      <c r="H50" s="1665">
        <v>21.93</v>
      </c>
      <c r="I50" s="1657">
        <v>3</v>
      </c>
      <c r="J50" s="1657">
        <v>2</v>
      </c>
      <c r="K50" s="1657">
        <v>1</v>
      </c>
      <c r="L50" s="1657">
        <v>0</v>
      </c>
      <c r="M50" s="1657">
        <v>1</v>
      </c>
      <c r="N50" s="1657">
        <v>0</v>
      </c>
      <c r="O50" s="1657">
        <v>0</v>
      </c>
      <c r="P50" s="1657">
        <v>0</v>
      </c>
      <c r="Q50" s="1657">
        <v>60</v>
      </c>
      <c r="R50" s="1657">
        <v>8</v>
      </c>
      <c r="S50" s="1657">
        <v>0</v>
      </c>
      <c r="T50" s="1657">
        <v>0</v>
      </c>
      <c r="U50" s="1657">
        <v>0</v>
      </c>
      <c r="V50" s="1657">
        <v>23</v>
      </c>
      <c r="W50" s="1657">
        <v>22</v>
      </c>
      <c r="X50" s="165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656">
        <v>9</v>
      </c>
      <c r="F51" s="1657" t="s">
        <v>1</v>
      </c>
      <c r="G51" s="1657"/>
      <c r="H51" s="1665"/>
      <c r="I51" s="1657">
        <v>0</v>
      </c>
      <c r="J51" s="1657">
        <v>0</v>
      </c>
      <c r="K51" s="1657">
        <v>0</v>
      </c>
      <c r="L51" s="1657">
        <v>0</v>
      </c>
      <c r="M51" s="1657">
        <v>0</v>
      </c>
      <c r="N51" s="1657">
        <v>0</v>
      </c>
      <c r="O51" s="1657">
        <v>0</v>
      </c>
      <c r="P51" s="1657">
        <v>0</v>
      </c>
      <c r="Q51" s="1657">
        <v>0</v>
      </c>
      <c r="R51" s="1657">
        <v>0</v>
      </c>
      <c r="S51" s="1657">
        <v>0</v>
      </c>
      <c r="T51" s="1657">
        <v>0</v>
      </c>
      <c r="U51" s="1657">
        <v>0</v>
      </c>
      <c r="V51" s="1657">
        <v>0</v>
      </c>
      <c r="W51" s="1657">
        <v>0</v>
      </c>
      <c r="X51" s="165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660">
        <v>10</v>
      </c>
      <c r="F52" s="1661" t="s">
        <v>1</v>
      </c>
      <c r="G52" s="1661"/>
      <c r="H52" s="1666"/>
      <c r="I52" s="1661">
        <v>0</v>
      </c>
      <c r="J52" s="1661">
        <v>0</v>
      </c>
      <c r="K52" s="1661">
        <v>0</v>
      </c>
      <c r="L52" s="1661">
        <v>0</v>
      </c>
      <c r="M52" s="1661">
        <v>0</v>
      </c>
      <c r="N52" s="1661">
        <v>0</v>
      </c>
      <c r="O52" s="1661">
        <v>0</v>
      </c>
      <c r="P52" s="1661">
        <v>0</v>
      </c>
      <c r="Q52" s="1661">
        <v>0</v>
      </c>
      <c r="R52" s="1661">
        <v>0</v>
      </c>
      <c r="S52" s="1661">
        <v>0</v>
      </c>
      <c r="T52" s="1661">
        <v>0</v>
      </c>
      <c r="U52" s="1661">
        <v>0</v>
      </c>
      <c r="V52" s="1661">
        <v>0</v>
      </c>
      <c r="W52" s="1661">
        <v>0</v>
      </c>
      <c r="X52" s="166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85" t="s">
        <v>749</v>
      </c>
      <c r="F57" s="1486" t="s">
        <v>750</v>
      </c>
      <c r="G57" s="1486" t="s">
        <v>751</v>
      </c>
      <c r="H57" s="1486" t="s">
        <v>752</v>
      </c>
      <c r="I57" s="1486" t="s">
        <v>753</v>
      </c>
      <c r="J57" s="1486" t="s">
        <v>754</v>
      </c>
      <c r="K57" s="1486" t="s">
        <v>755</v>
      </c>
      <c r="L57" s="1486"/>
      <c r="M57" s="1486"/>
      <c r="N57" s="1486"/>
      <c r="O57" s="1486"/>
      <c r="P57" s="1486"/>
      <c r="Q57" s="1486"/>
      <c r="R57" s="1486"/>
      <c r="S57" s="1486"/>
      <c r="T57" s="1486"/>
      <c r="U57" s="1486"/>
      <c r="V57" s="1486"/>
      <c r="W57" s="1486"/>
      <c r="X57" s="14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95">
        <v>4</v>
      </c>
      <c r="F58" s="1496">
        <v>9</v>
      </c>
      <c r="G58" s="1489">
        <v>3</v>
      </c>
      <c r="H58" s="1489">
        <v>9</v>
      </c>
      <c r="I58" s="1490">
        <v>16</v>
      </c>
      <c r="J58" s="1490">
        <v>23</v>
      </c>
      <c r="K58" s="1489">
        <v>57</v>
      </c>
      <c r="L58" s="1489"/>
      <c r="M58" s="1489"/>
      <c r="N58" s="1489"/>
      <c r="O58" s="1489"/>
      <c r="P58" s="1489"/>
      <c r="Q58" s="1489"/>
      <c r="R58" s="1489"/>
      <c r="S58" s="1489"/>
      <c r="T58" s="1489"/>
      <c r="U58" s="1489"/>
      <c r="V58" s="1489"/>
      <c r="W58" s="1489"/>
      <c r="X58" s="1491"/>
      <c r="AA58" s="256">
        <f>IF(E58=D55,0,1)</f>
        <v>0</v>
      </c>
    </row>
    <row r="59" spans="2:28" x14ac:dyDescent="0.25">
      <c r="E59" s="1488" t="s">
        <v>581</v>
      </c>
      <c r="F59" s="1489" t="s">
        <v>63</v>
      </c>
      <c r="G59" s="1489" t="s">
        <v>756</v>
      </c>
      <c r="H59" s="1489" t="s">
        <v>757</v>
      </c>
      <c r="I59" s="1490" t="s">
        <v>66</v>
      </c>
      <c r="J59" s="1490" t="s">
        <v>67</v>
      </c>
      <c r="K59" s="1489" t="s">
        <v>68</v>
      </c>
      <c r="L59" s="1489" t="s">
        <v>69</v>
      </c>
      <c r="M59" s="1489" t="s">
        <v>22</v>
      </c>
      <c r="N59" s="1489" t="s">
        <v>758</v>
      </c>
      <c r="O59" s="1489" t="s">
        <v>759</v>
      </c>
      <c r="P59" s="1489" t="s">
        <v>760</v>
      </c>
      <c r="Q59" s="1489" t="s">
        <v>761</v>
      </c>
      <c r="R59" s="1489" t="s">
        <v>762</v>
      </c>
      <c r="S59" s="1489" t="s">
        <v>763</v>
      </c>
      <c r="T59" s="1489" t="s">
        <v>764</v>
      </c>
      <c r="U59" s="1489" t="s">
        <v>765</v>
      </c>
      <c r="V59" s="1489" t="s">
        <v>766</v>
      </c>
      <c r="W59" s="1489" t="s">
        <v>767</v>
      </c>
      <c r="X59" s="1491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488">
        <v>1</v>
      </c>
      <c r="F60" s="1489" t="s">
        <v>592</v>
      </c>
      <c r="G60" s="1489" t="s">
        <v>769</v>
      </c>
      <c r="H60" s="1497">
        <v>21.17</v>
      </c>
      <c r="I60" s="1489">
        <v>4</v>
      </c>
      <c r="J60" s="1489">
        <v>0</v>
      </c>
      <c r="K60" s="1489">
        <v>0</v>
      </c>
      <c r="L60" s="1489">
        <v>0</v>
      </c>
      <c r="M60" s="1489">
        <v>1</v>
      </c>
      <c r="N60" s="1489">
        <v>0</v>
      </c>
      <c r="O60" s="1489">
        <v>0</v>
      </c>
      <c r="P60" s="1489">
        <v>0</v>
      </c>
      <c r="Q60" s="1489">
        <v>59</v>
      </c>
      <c r="R60" s="1489">
        <v>0</v>
      </c>
      <c r="S60" s="1489">
        <v>0</v>
      </c>
      <c r="T60" s="1489">
        <v>0</v>
      </c>
      <c r="U60" s="1489">
        <v>0</v>
      </c>
      <c r="V60" s="1489">
        <v>20</v>
      </c>
      <c r="W60" s="1489">
        <v>0</v>
      </c>
      <c r="X60" s="1491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488">
        <v>2</v>
      </c>
      <c r="F61" s="1489" t="s">
        <v>796</v>
      </c>
      <c r="G61" s="1489" t="s">
        <v>769</v>
      </c>
      <c r="H61" s="1497">
        <v>19.68</v>
      </c>
      <c r="I61" s="1489">
        <v>3</v>
      </c>
      <c r="J61" s="1489">
        <v>1</v>
      </c>
      <c r="K61" s="1489">
        <v>0</v>
      </c>
      <c r="L61" s="1489">
        <v>0</v>
      </c>
      <c r="M61" s="1489">
        <v>1</v>
      </c>
      <c r="N61" s="1489">
        <v>0</v>
      </c>
      <c r="O61" s="1489">
        <v>0</v>
      </c>
      <c r="P61" s="1489">
        <v>16</v>
      </c>
      <c r="Q61" s="1489">
        <v>0</v>
      </c>
      <c r="R61" s="1489">
        <v>0</v>
      </c>
      <c r="S61" s="1489">
        <v>0</v>
      </c>
      <c r="T61" s="1489">
        <v>0</v>
      </c>
      <c r="U61" s="1489">
        <v>29</v>
      </c>
      <c r="V61" s="1489">
        <v>0</v>
      </c>
      <c r="W61" s="1489">
        <v>0</v>
      </c>
      <c r="X61" s="1491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488">
        <v>3</v>
      </c>
      <c r="F62" s="1489" t="s">
        <v>808</v>
      </c>
      <c r="G62" s="1489" t="s">
        <v>770</v>
      </c>
      <c r="H62" s="1497">
        <v>19.64</v>
      </c>
      <c r="I62" s="1489">
        <v>5</v>
      </c>
      <c r="J62" s="1489">
        <v>0</v>
      </c>
      <c r="K62" s="1489">
        <v>0</v>
      </c>
      <c r="L62" s="1489">
        <v>1</v>
      </c>
      <c r="M62" s="1489">
        <v>1</v>
      </c>
      <c r="N62" s="1489">
        <v>0</v>
      </c>
      <c r="O62" s="1489">
        <v>16</v>
      </c>
      <c r="P62" s="1489">
        <v>0</v>
      </c>
      <c r="Q62" s="1489">
        <v>40</v>
      </c>
      <c r="R62" s="1489">
        <v>10</v>
      </c>
      <c r="S62" s="1489">
        <v>0</v>
      </c>
      <c r="T62" s="1489">
        <v>25</v>
      </c>
      <c r="U62" s="1489">
        <v>0</v>
      </c>
      <c r="V62" s="1489">
        <v>23</v>
      </c>
      <c r="W62" s="1489">
        <v>33</v>
      </c>
      <c r="X62" s="149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488">
        <v>4</v>
      </c>
      <c r="F63" s="1489" t="s">
        <v>668</v>
      </c>
      <c r="G63" s="1489" t="s">
        <v>769</v>
      </c>
      <c r="H63" s="1497">
        <v>23.03</v>
      </c>
      <c r="I63" s="1489">
        <v>3</v>
      </c>
      <c r="J63" s="1489">
        <v>2</v>
      </c>
      <c r="K63" s="1489">
        <v>0</v>
      </c>
      <c r="L63" s="1489">
        <v>0</v>
      </c>
      <c r="M63" s="1489">
        <v>1</v>
      </c>
      <c r="N63" s="1489">
        <v>0</v>
      </c>
      <c r="O63" s="1489">
        <v>50</v>
      </c>
      <c r="P63" s="1489">
        <v>0</v>
      </c>
      <c r="Q63" s="1489">
        <v>0</v>
      </c>
      <c r="R63" s="1489">
        <v>32</v>
      </c>
      <c r="S63" s="1489">
        <v>0</v>
      </c>
      <c r="T63" s="1489">
        <v>21</v>
      </c>
      <c r="U63" s="1489">
        <v>0</v>
      </c>
      <c r="V63" s="1489">
        <v>0</v>
      </c>
      <c r="W63" s="1489">
        <v>21</v>
      </c>
      <c r="X63" s="1491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488">
        <v>5</v>
      </c>
      <c r="F64" s="1489" t="s">
        <v>801</v>
      </c>
      <c r="G64" s="1489" t="s">
        <v>770</v>
      </c>
      <c r="H64" s="1497">
        <v>24.54</v>
      </c>
      <c r="I64" s="1489">
        <v>5</v>
      </c>
      <c r="J64" s="1489">
        <v>2</v>
      </c>
      <c r="K64" s="1489">
        <v>0</v>
      </c>
      <c r="L64" s="1489">
        <v>1</v>
      </c>
      <c r="M64" s="1489">
        <v>1</v>
      </c>
      <c r="N64" s="1489">
        <v>0</v>
      </c>
      <c r="O64" s="1489">
        <v>4</v>
      </c>
      <c r="P64" s="1489">
        <v>40</v>
      </c>
      <c r="Q64" s="1489">
        <v>0</v>
      </c>
      <c r="R64" s="1489">
        <v>35</v>
      </c>
      <c r="S64" s="1489">
        <v>0</v>
      </c>
      <c r="T64" s="1489">
        <v>20</v>
      </c>
      <c r="U64" s="1489">
        <v>19</v>
      </c>
      <c r="V64" s="1489">
        <v>0</v>
      </c>
      <c r="W64" s="1489">
        <v>21</v>
      </c>
      <c r="X64" s="1491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488">
        <v>6</v>
      </c>
      <c r="F65" s="1489" t="s">
        <v>799</v>
      </c>
      <c r="G65" s="1489" t="s">
        <v>769</v>
      </c>
      <c r="H65" s="1497">
        <v>21.83</v>
      </c>
      <c r="I65" s="1489">
        <v>0</v>
      </c>
      <c r="J65" s="1489">
        <v>4</v>
      </c>
      <c r="K65" s="1489">
        <v>0</v>
      </c>
      <c r="L65" s="1489">
        <v>0</v>
      </c>
      <c r="M65" s="1489">
        <v>1</v>
      </c>
      <c r="N65" s="1489">
        <v>0</v>
      </c>
      <c r="O65" s="1489">
        <v>0</v>
      </c>
      <c r="P65" s="1489">
        <v>40</v>
      </c>
      <c r="Q65" s="1489">
        <v>0</v>
      </c>
      <c r="R65" s="1489">
        <v>0</v>
      </c>
      <c r="S65" s="1489">
        <v>0</v>
      </c>
      <c r="T65" s="1489">
        <v>0</v>
      </c>
      <c r="U65" s="1489">
        <v>24</v>
      </c>
      <c r="V65" s="1489">
        <v>0</v>
      </c>
      <c r="W65" s="1489">
        <v>0</v>
      </c>
      <c r="X65" s="1491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1488">
        <v>7</v>
      </c>
      <c r="F66" s="1489" t="s">
        <v>798</v>
      </c>
      <c r="G66" s="1489" t="s">
        <v>769</v>
      </c>
      <c r="H66" s="1497">
        <v>22.95</v>
      </c>
      <c r="I66" s="1489">
        <v>4</v>
      </c>
      <c r="J66" s="1489">
        <v>3</v>
      </c>
      <c r="K66" s="1489">
        <v>0</v>
      </c>
      <c r="L66" s="1489">
        <v>0</v>
      </c>
      <c r="M66" s="1489">
        <v>1</v>
      </c>
      <c r="N66" s="1489">
        <v>0</v>
      </c>
      <c r="O66" s="1489">
        <v>0</v>
      </c>
      <c r="P66" s="1489">
        <v>0</v>
      </c>
      <c r="Q66" s="1489">
        <v>16</v>
      </c>
      <c r="R66" s="1489">
        <v>16</v>
      </c>
      <c r="S66" s="1489">
        <v>0</v>
      </c>
      <c r="T66" s="1489">
        <v>0</v>
      </c>
      <c r="U66" s="1489">
        <v>0</v>
      </c>
      <c r="V66" s="1489">
        <v>22</v>
      </c>
      <c r="W66" s="1489">
        <v>19</v>
      </c>
      <c r="X66" s="1491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488">
        <v>8</v>
      </c>
      <c r="F67" s="1489" t="s">
        <v>797</v>
      </c>
      <c r="G67" s="1489" t="s">
        <v>769</v>
      </c>
      <c r="H67" s="1497">
        <v>25.77</v>
      </c>
      <c r="I67" s="1489">
        <v>3</v>
      </c>
      <c r="J67" s="1489">
        <v>3</v>
      </c>
      <c r="K67" s="1489">
        <v>0</v>
      </c>
      <c r="L67" s="1489">
        <v>1</v>
      </c>
      <c r="M67" s="1489">
        <v>1</v>
      </c>
      <c r="N67" s="1489">
        <v>6</v>
      </c>
      <c r="O67" s="1489">
        <v>0</v>
      </c>
      <c r="P67" s="1489">
        <v>60</v>
      </c>
      <c r="Q67" s="1489">
        <v>32</v>
      </c>
      <c r="R67" s="1489">
        <v>0</v>
      </c>
      <c r="S67" s="1489">
        <v>0</v>
      </c>
      <c r="T67" s="1489">
        <v>0</v>
      </c>
      <c r="U67" s="1489">
        <v>17</v>
      </c>
      <c r="V67" s="1489">
        <v>17</v>
      </c>
      <c r="W67" s="1489">
        <v>0</v>
      </c>
      <c r="X67" s="1491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488">
        <v>9</v>
      </c>
      <c r="F68" s="1489" t="s">
        <v>1</v>
      </c>
      <c r="G68" s="1489"/>
      <c r="H68" s="1497"/>
      <c r="I68" s="1489">
        <v>0</v>
      </c>
      <c r="J68" s="1489">
        <v>0</v>
      </c>
      <c r="K68" s="1489">
        <v>0</v>
      </c>
      <c r="L68" s="1489">
        <v>0</v>
      </c>
      <c r="M68" s="1489">
        <v>0</v>
      </c>
      <c r="N68" s="1489">
        <v>0</v>
      </c>
      <c r="O68" s="1489">
        <v>0</v>
      </c>
      <c r="P68" s="1489">
        <v>0</v>
      </c>
      <c r="Q68" s="1489">
        <v>0</v>
      </c>
      <c r="R68" s="1489">
        <v>0</v>
      </c>
      <c r="S68" s="1489">
        <v>0</v>
      </c>
      <c r="T68" s="1489">
        <v>0</v>
      </c>
      <c r="U68" s="1489">
        <v>0</v>
      </c>
      <c r="V68" s="1489">
        <v>0</v>
      </c>
      <c r="W68" s="1489">
        <v>0</v>
      </c>
      <c r="X68" s="14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92">
        <v>10</v>
      </c>
      <c r="F69" s="1493" t="s">
        <v>1</v>
      </c>
      <c r="G69" s="1493"/>
      <c r="H69" s="1498"/>
      <c r="I69" s="1493">
        <v>0</v>
      </c>
      <c r="J69" s="1493">
        <v>0</v>
      </c>
      <c r="K69" s="1493">
        <v>0</v>
      </c>
      <c r="L69" s="1493">
        <v>0</v>
      </c>
      <c r="M69" s="1493">
        <v>0</v>
      </c>
      <c r="N69" s="1493">
        <v>0</v>
      </c>
      <c r="O69" s="1493">
        <v>0</v>
      </c>
      <c r="P69" s="1493">
        <v>0</v>
      </c>
      <c r="Q69" s="1493">
        <v>0</v>
      </c>
      <c r="R69" s="1493">
        <v>0</v>
      </c>
      <c r="S69" s="1493">
        <v>0</v>
      </c>
      <c r="T69" s="1493">
        <v>0</v>
      </c>
      <c r="U69" s="1493">
        <v>0</v>
      </c>
      <c r="V69" s="1493">
        <v>0</v>
      </c>
      <c r="W69" s="1493">
        <v>0</v>
      </c>
      <c r="X69" s="14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639" t="s">
        <v>749</v>
      </c>
      <c r="F74" s="1640" t="s">
        <v>750</v>
      </c>
      <c r="G74" s="1640" t="s">
        <v>751</v>
      </c>
      <c r="H74" s="1640" t="s">
        <v>752</v>
      </c>
      <c r="I74" s="1640" t="s">
        <v>753</v>
      </c>
      <c r="J74" s="1640" t="s">
        <v>754</v>
      </c>
      <c r="K74" s="1640" t="s">
        <v>755</v>
      </c>
      <c r="L74" s="1640"/>
      <c r="M74" s="1640"/>
      <c r="N74" s="1640"/>
      <c r="O74" s="1640"/>
      <c r="P74" s="1640"/>
      <c r="Q74" s="1640"/>
      <c r="R74" s="1640"/>
      <c r="S74" s="1640"/>
      <c r="T74" s="1640"/>
      <c r="U74" s="1640"/>
      <c r="V74" s="1640"/>
      <c r="W74" s="1640"/>
      <c r="X74" s="164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49">
        <v>5</v>
      </c>
      <c r="F75" s="1650">
        <v>1</v>
      </c>
      <c r="G75" s="1643">
        <v>4</v>
      </c>
      <c r="H75" s="1643">
        <v>8</v>
      </c>
      <c r="I75" s="1644">
        <v>13</v>
      </c>
      <c r="J75" s="1644">
        <v>21</v>
      </c>
      <c r="K75" s="1643">
        <v>48</v>
      </c>
      <c r="L75" s="1643"/>
      <c r="M75" s="1643"/>
      <c r="N75" s="1643"/>
      <c r="O75" s="1643"/>
      <c r="P75" s="1643"/>
      <c r="Q75" s="1643"/>
      <c r="R75" s="1643"/>
      <c r="S75" s="1643"/>
      <c r="T75" s="1643"/>
      <c r="U75" s="1643"/>
      <c r="V75" s="1643"/>
      <c r="W75" s="1643"/>
      <c r="X75" s="1645"/>
      <c r="AA75" s="256">
        <f>IF(E75=D72,0,1)</f>
        <v>0</v>
      </c>
    </row>
    <row r="76" spans="2:28" x14ac:dyDescent="0.25">
      <c r="E76" s="1642" t="s">
        <v>581</v>
      </c>
      <c r="F76" s="1643" t="s">
        <v>63</v>
      </c>
      <c r="G76" s="1643" t="s">
        <v>756</v>
      </c>
      <c r="H76" s="1643" t="s">
        <v>757</v>
      </c>
      <c r="I76" s="1644" t="s">
        <v>66</v>
      </c>
      <c r="J76" s="1644" t="s">
        <v>67</v>
      </c>
      <c r="K76" s="1643" t="s">
        <v>68</v>
      </c>
      <c r="L76" s="1643" t="s">
        <v>69</v>
      </c>
      <c r="M76" s="1643" t="s">
        <v>22</v>
      </c>
      <c r="N76" s="1643" t="s">
        <v>758</v>
      </c>
      <c r="O76" s="1643" t="s">
        <v>759</v>
      </c>
      <c r="P76" s="1643" t="s">
        <v>760</v>
      </c>
      <c r="Q76" s="1643" t="s">
        <v>761</v>
      </c>
      <c r="R76" s="1643" t="s">
        <v>762</v>
      </c>
      <c r="S76" s="1643" t="s">
        <v>763</v>
      </c>
      <c r="T76" s="1643" t="s">
        <v>764</v>
      </c>
      <c r="U76" s="1643" t="s">
        <v>765</v>
      </c>
      <c r="V76" s="1643" t="s">
        <v>766</v>
      </c>
      <c r="W76" s="1643" t="s">
        <v>767</v>
      </c>
      <c r="X76" s="1645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642">
        <v>1</v>
      </c>
      <c r="F77" s="1643" t="s">
        <v>697</v>
      </c>
      <c r="G77" s="1643" t="s">
        <v>769</v>
      </c>
      <c r="H77" s="1651">
        <v>16.62</v>
      </c>
      <c r="I77" s="1643">
        <v>2</v>
      </c>
      <c r="J77" s="1643">
        <v>0</v>
      </c>
      <c r="K77" s="1643">
        <v>0</v>
      </c>
      <c r="L77" s="1643">
        <v>0</v>
      </c>
      <c r="M77" s="1643">
        <v>1</v>
      </c>
      <c r="N77" s="1643">
        <v>0</v>
      </c>
      <c r="O77" s="1643">
        <v>0</v>
      </c>
      <c r="P77" s="1643">
        <v>0</v>
      </c>
      <c r="Q77" s="1643">
        <v>0</v>
      </c>
      <c r="R77" s="1643">
        <v>0</v>
      </c>
      <c r="S77" s="1643">
        <v>0</v>
      </c>
      <c r="T77" s="1643">
        <v>0</v>
      </c>
      <c r="U77" s="1643">
        <v>0</v>
      </c>
      <c r="V77" s="1643">
        <v>0</v>
      </c>
      <c r="W77" s="1643">
        <v>0</v>
      </c>
      <c r="X77" s="1645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642">
        <v>2</v>
      </c>
      <c r="F78" s="1643" t="s">
        <v>675</v>
      </c>
      <c r="G78" s="1643" t="s">
        <v>769</v>
      </c>
      <c r="H78" s="1651">
        <v>19.190000000000001</v>
      </c>
      <c r="I78" s="1643">
        <v>3</v>
      </c>
      <c r="J78" s="1643">
        <v>0</v>
      </c>
      <c r="K78" s="1643">
        <v>0</v>
      </c>
      <c r="L78" s="1643">
        <v>0</v>
      </c>
      <c r="M78" s="1643">
        <v>1</v>
      </c>
      <c r="N78" s="1643">
        <v>0</v>
      </c>
      <c r="O78" s="1643">
        <v>84</v>
      </c>
      <c r="P78" s="1643">
        <v>0</v>
      </c>
      <c r="Q78" s="1643">
        <v>0</v>
      </c>
      <c r="R78" s="1643">
        <v>0</v>
      </c>
      <c r="S78" s="1643">
        <v>0</v>
      </c>
      <c r="T78" s="1643">
        <v>23</v>
      </c>
      <c r="U78" s="1643">
        <v>0</v>
      </c>
      <c r="V78" s="1643">
        <v>0</v>
      </c>
      <c r="W78" s="1643">
        <v>0</v>
      </c>
      <c r="X78" s="1645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642">
        <v>3</v>
      </c>
      <c r="F79" s="1643" t="s">
        <v>711</v>
      </c>
      <c r="G79" s="1643" t="s">
        <v>770</v>
      </c>
      <c r="H79" s="1651">
        <v>25.39</v>
      </c>
      <c r="I79" s="1643">
        <v>5</v>
      </c>
      <c r="J79" s="1643">
        <v>2</v>
      </c>
      <c r="K79" s="1643">
        <v>1</v>
      </c>
      <c r="L79" s="1643">
        <v>1</v>
      </c>
      <c r="M79" s="1643">
        <v>1</v>
      </c>
      <c r="N79" s="1643">
        <v>0</v>
      </c>
      <c r="O79" s="1643">
        <v>36</v>
      </c>
      <c r="P79" s="1643">
        <v>0</v>
      </c>
      <c r="Q79" s="1643">
        <v>96</v>
      </c>
      <c r="R79" s="1643">
        <v>0</v>
      </c>
      <c r="S79" s="1643">
        <v>20</v>
      </c>
      <c r="T79" s="1643">
        <v>21</v>
      </c>
      <c r="U79" s="1643">
        <v>0</v>
      </c>
      <c r="V79" s="1643">
        <v>11</v>
      </c>
      <c r="W79" s="1643">
        <v>0</v>
      </c>
      <c r="X79" s="1645">
        <v>20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642">
        <v>4</v>
      </c>
      <c r="F80" s="1643" t="s">
        <v>701</v>
      </c>
      <c r="G80" s="1643" t="s">
        <v>770</v>
      </c>
      <c r="H80" s="1651">
        <v>26.37</v>
      </c>
      <c r="I80" s="1643">
        <v>6</v>
      </c>
      <c r="J80" s="1643">
        <v>2</v>
      </c>
      <c r="K80" s="1643">
        <v>0</v>
      </c>
      <c r="L80" s="1643">
        <v>1</v>
      </c>
      <c r="M80" s="1643">
        <v>1</v>
      </c>
      <c r="N80" s="1643">
        <v>0</v>
      </c>
      <c r="O80" s="1643">
        <v>20</v>
      </c>
      <c r="P80" s="1643">
        <v>52</v>
      </c>
      <c r="Q80" s="1643">
        <v>12</v>
      </c>
      <c r="R80" s="1643">
        <v>0</v>
      </c>
      <c r="S80" s="1643">
        <v>0</v>
      </c>
      <c r="T80" s="1643">
        <v>20</v>
      </c>
      <c r="U80" s="1643">
        <v>20</v>
      </c>
      <c r="V80" s="1643">
        <v>17</v>
      </c>
      <c r="W80" s="1643">
        <v>0</v>
      </c>
      <c r="X80" s="1645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115</v>
      </c>
      <c r="C81" s="256">
        <f t="shared" ca="1" si="27"/>
        <v>115</v>
      </c>
      <c r="E81" s="1642">
        <v>5</v>
      </c>
      <c r="F81" s="1643" t="s">
        <v>726</v>
      </c>
      <c r="G81" s="1643" t="s">
        <v>769</v>
      </c>
      <c r="H81" s="1651">
        <v>19.09</v>
      </c>
      <c r="I81" s="1643">
        <v>2</v>
      </c>
      <c r="J81" s="1643">
        <v>0</v>
      </c>
      <c r="K81" s="1643">
        <v>0</v>
      </c>
      <c r="L81" s="1643">
        <v>0</v>
      </c>
      <c r="M81" s="1643">
        <v>1</v>
      </c>
      <c r="N81" s="1643">
        <v>0</v>
      </c>
      <c r="O81" s="1643">
        <v>44</v>
      </c>
      <c r="P81" s="1643">
        <v>0</v>
      </c>
      <c r="Q81" s="1643">
        <v>20</v>
      </c>
      <c r="R81" s="1643">
        <v>0</v>
      </c>
      <c r="S81" s="1643">
        <v>0</v>
      </c>
      <c r="T81" s="1643">
        <v>24</v>
      </c>
      <c r="U81" s="1643">
        <v>0</v>
      </c>
      <c r="V81" s="1643">
        <v>24</v>
      </c>
      <c r="W81" s="1643">
        <v>0</v>
      </c>
      <c r="X81" s="1645">
        <v>0</v>
      </c>
      <c r="Y81" s="256">
        <f t="shared" ca="1" si="25"/>
        <v>115</v>
      </c>
      <c r="Z81" s="256">
        <f t="shared" ca="1" si="26"/>
        <v>5</v>
      </c>
      <c r="AA81" s="256">
        <f t="shared" ca="1" si="28"/>
        <v>0</v>
      </c>
      <c r="AB81" s="256">
        <f t="shared" si="29"/>
        <v>2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1642">
        <v>6</v>
      </c>
      <c r="F82" s="1643" t="s">
        <v>804</v>
      </c>
      <c r="G82" s="1643" t="s">
        <v>769</v>
      </c>
      <c r="H82" s="1651">
        <v>16.88</v>
      </c>
      <c r="I82" s="1643">
        <v>2</v>
      </c>
      <c r="J82" s="1643">
        <v>1</v>
      </c>
      <c r="K82" s="1643">
        <v>0</v>
      </c>
      <c r="L82" s="1643">
        <v>0</v>
      </c>
      <c r="M82" s="1643">
        <v>1</v>
      </c>
      <c r="N82" s="1643">
        <v>0</v>
      </c>
      <c r="O82" s="1643">
        <v>0</v>
      </c>
      <c r="P82" s="1643">
        <v>0</v>
      </c>
      <c r="Q82" s="1643">
        <v>0</v>
      </c>
      <c r="R82" s="1643">
        <v>0</v>
      </c>
      <c r="S82" s="1643">
        <v>0</v>
      </c>
      <c r="T82" s="1643">
        <v>0</v>
      </c>
      <c r="U82" s="1643">
        <v>0</v>
      </c>
      <c r="V82" s="1643">
        <v>0</v>
      </c>
      <c r="W82" s="1643">
        <v>0</v>
      </c>
      <c r="X82" s="1645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1642">
        <v>7</v>
      </c>
      <c r="F83" s="1643" t="s">
        <v>672</v>
      </c>
      <c r="G83" s="1643" t="s">
        <v>769</v>
      </c>
      <c r="H83" s="1651">
        <v>22.15</v>
      </c>
      <c r="I83" s="1643">
        <v>8</v>
      </c>
      <c r="J83" s="1643">
        <v>0</v>
      </c>
      <c r="K83" s="1643">
        <v>0</v>
      </c>
      <c r="L83" s="1643">
        <v>1</v>
      </c>
      <c r="M83" s="1643">
        <v>1</v>
      </c>
      <c r="N83" s="1643">
        <v>108</v>
      </c>
      <c r="O83" s="1643">
        <v>0</v>
      </c>
      <c r="P83" s="1643">
        <v>0</v>
      </c>
      <c r="Q83" s="1643">
        <v>0</v>
      </c>
      <c r="R83" s="1643">
        <v>0</v>
      </c>
      <c r="S83" s="1643">
        <v>0</v>
      </c>
      <c r="T83" s="1643">
        <v>0</v>
      </c>
      <c r="U83" s="1643">
        <v>0</v>
      </c>
      <c r="V83" s="1643">
        <v>0</v>
      </c>
      <c r="W83" s="1643">
        <v>0</v>
      </c>
      <c r="X83" s="1645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642">
        <v>8</v>
      </c>
      <c r="F84" s="1643" t="s">
        <v>674</v>
      </c>
      <c r="G84" s="1643" t="s">
        <v>770</v>
      </c>
      <c r="H84" s="1651">
        <v>21.12</v>
      </c>
      <c r="I84" s="1643">
        <v>5</v>
      </c>
      <c r="J84" s="1643">
        <v>1</v>
      </c>
      <c r="K84" s="1643">
        <v>0</v>
      </c>
      <c r="L84" s="1643">
        <v>1</v>
      </c>
      <c r="M84" s="1643">
        <v>1</v>
      </c>
      <c r="N84" s="1643">
        <v>0</v>
      </c>
      <c r="O84" s="1643">
        <v>47</v>
      </c>
      <c r="P84" s="1643">
        <v>101</v>
      </c>
      <c r="Q84" s="1643">
        <v>0</v>
      </c>
      <c r="R84" s="1643">
        <v>16</v>
      </c>
      <c r="S84" s="1643">
        <v>0</v>
      </c>
      <c r="T84" s="1643">
        <v>17</v>
      </c>
      <c r="U84" s="1643">
        <v>21</v>
      </c>
      <c r="V84" s="1643">
        <v>0</v>
      </c>
      <c r="W84" s="1643">
        <v>31</v>
      </c>
      <c r="X84" s="1645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642">
        <v>9</v>
      </c>
      <c r="F85" s="1643" t="s">
        <v>1</v>
      </c>
      <c r="G85" s="1643"/>
      <c r="H85" s="1651"/>
      <c r="I85" s="1643">
        <v>0</v>
      </c>
      <c r="J85" s="1643">
        <v>0</v>
      </c>
      <c r="K85" s="1643">
        <v>0</v>
      </c>
      <c r="L85" s="1643">
        <v>0</v>
      </c>
      <c r="M85" s="1643">
        <v>0</v>
      </c>
      <c r="N85" s="1643">
        <v>0</v>
      </c>
      <c r="O85" s="1643">
        <v>0</v>
      </c>
      <c r="P85" s="1643">
        <v>0</v>
      </c>
      <c r="Q85" s="1643">
        <v>0</v>
      </c>
      <c r="R85" s="1643">
        <v>0</v>
      </c>
      <c r="S85" s="1643">
        <v>0</v>
      </c>
      <c r="T85" s="1643">
        <v>0</v>
      </c>
      <c r="U85" s="1643">
        <v>0</v>
      </c>
      <c r="V85" s="1643">
        <v>0</v>
      </c>
      <c r="W85" s="1643">
        <v>0</v>
      </c>
      <c r="X85" s="164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646">
        <v>10</v>
      </c>
      <c r="F86" s="1647" t="s">
        <v>1</v>
      </c>
      <c r="G86" s="1647"/>
      <c r="H86" s="1652"/>
      <c r="I86" s="1647">
        <v>0</v>
      </c>
      <c r="J86" s="1647">
        <v>0</v>
      </c>
      <c r="K86" s="1647">
        <v>0</v>
      </c>
      <c r="L86" s="1647">
        <v>0</v>
      </c>
      <c r="M86" s="1647">
        <v>0</v>
      </c>
      <c r="N86" s="1647">
        <v>0</v>
      </c>
      <c r="O86" s="1647">
        <v>0</v>
      </c>
      <c r="P86" s="1647">
        <v>0</v>
      </c>
      <c r="Q86" s="1647">
        <v>0</v>
      </c>
      <c r="R86" s="1647">
        <v>0</v>
      </c>
      <c r="S86" s="1647">
        <v>0</v>
      </c>
      <c r="T86" s="1647">
        <v>0</v>
      </c>
      <c r="U86" s="1647">
        <v>0</v>
      </c>
      <c r="V86" s="1647">
        <v>0</v>
      </c>
      <c r="W86" s="1647">
        <v>0</v>
      </c>
      <c r="X86" s="164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3</v>
      </c>
      <c r="G92" s="354">
        <v>8</v>
      </c>
      <c r="H92" s="354">
        <v>4</v>
      </c>
      <c r="I92" s="355">
        <v>23</v>
      </c>
      <c r="J92" s="355">
        <v>11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578</v>
      </c>
      <c r="G94" s="354" t="s">
        <v>769</v>
      </c>
      <c r="H94" s="362">
        <v>23.09</v>
      </c>
      <c r="I94" s="354">
        <v>6</v>
      </c>
      <c r="J94" s="354">
        <v>2</v>
      </c>
      <c r="K94" s="354">
        <v>0</v>
      </c>
      <c r="L94" s="354">
        <v>1</v>
      </c>
      <c r="M94" s="354">
        <v>1</v>
      </c>
      <c r="N94" s="354">
        <v>33</v>
      </c>
      <c r="O94" s="354">
        <v>0</v>
      </c>
      <c r="P94" s="354">
        <v>0</v>
      </c>
      <c r="Q94" s="354">
        <v>6</v>
      </c>
      <c r="R94" s="354">
        <v>0</v>
      </c>
      <c r="S94" s="354">
        <v>0</v>
      </c>
      <c r="T94" s="354">
        <v>0</v>
      </c>
      <c r="U94" s="354">
        <v>0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659</v>
      </c>
      <c r="G95" s="354" t="s">
        <v>769</v>
      </c>
      <c r="H95" s="362">
        <v>21.12</v>
      </c>
      <c r="I95" s="354">
        <v>5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20</v>
      </c>
      <c r="R95" s="354">
        <v>16</v>
      </c>
      <c r="S95" s="354">
        <v>0</v>
      </c>
      <c r="T95" s="354">
        <v>0</v>
      </c>
      <c r="U95" s="354">
        <v>0</v>
      </c>
      <c r="V95" s="354">
        <v>25</v>
      </c>
      <c r="W95" s="354">
        <v>19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353">
        <v>3</v>
      </c>
      <c r="F96" s="354" t="s">
        <v>588</v>
      </c>
      <c r="G96" s="354" t="s">
        <v>770</v>
      </c>
      <c r="H96" s="362">
        <v>31.98</v>
      </c>
      <c r="I96" s="354">
        <v>2</v>
      </c>
      <c r="J96" s="354">
        <v>4</v>
      </c>
      <c r="K96" s="354">
        <v>2</v>
      </c>
      <c r="L96" s="354">
        <v>1</v>
      </c>
      <c r="M96" s="354">
        <v>1</v>
      </c>
      <c r="N96" s="354">
        <v>0</v>
      </c>
      <c r="O96" s="354">
        <v>40</v>
      </c>
      <c r="P96" s="354">
        <v>40</v>
      </c>
      <c r="Q96" s="354">
        <v>40</v>
      </c>
      <c r="R96" s="354">
        <v>0</v>
      </c>
      <c r="S96" s="354">
        <v>0</v>
      </c>
      <c r="T96" s="354">
        <v>13</v>
      </c>
      <c r="U96" s="354">
        <v>19</v>
      </c>
      <c r="V96" s="354">
        <v>15</v>
      </c>
      <c r="W96" s="354">
        <v>0</v>
      </c>
      <c r="X96" s="356">
        <v>0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590</v>
      </c>
      <c r="G97" s="354" t="s">
        <v>770</v>
      </c>
      <c r="H97" s="362">
        <v>18.79</v>
      </c>
      <c r="I97" s="354">
        <v>3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16</v>
      </c>
      <c r="P97" s="354">
        <v>6</v>
      </c>
      <c r="Q97" s="354">
        <v>41</v>
      </c>
      <c r="R97" s="354">
        <v>0</v>
      </c>
      <c r="S97" s="354">
        <v>0</v>
      </c>
      <c r="T97" s="354">
        <v>25</v>
      </c>
      <c r="U97" s="354">
        <v>29</v>
      </c>
      <c r="V97" s="354">
        <v>26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587</v>
      </c>
      <c r="G98" s="354" t="s">
        <v>770</v>
      </c>
      <c r="H98" s="362">
        <v>25.79</v>
      </c>
      <c r="I98" s="354">
        <v>5</v>
      </c>
      <c r="J98" s="354">
        <v>0</v>
      </c>
      <c r="K98" s="354">
        <v>1</v>
      </c>
      <c r="L98" s="354">
        <v>1</v>
      </c>
      <c r="M98" s="354">
        <v>1</v>
      </c>
      <c r="N98" s="354">
        <v>0</v>
      </c>
      <c r="O98" s="354">
        <v>0</v>
      </c>
      <c r="P98" s="354">
        <v>16</v>
      </c>
      <c r="Q98" s="354">
        <v>40</v>
      </c>
      <c r="R98" s="354">
        <v>36</v>
      </c>
      <c r="S98" s="354">
        <v>0</v>
      </c>
      <c r="T98" s="354">
        <v>0</v>
      </c>
      <c r="U98" s="354">
        <v>23</v>
      </c>
      <c r="V98" s="354">
        <v>17</v>
      </c>
      <c r="W98" s="354">
        <v>19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693</v>
      </c>
      <c r="G99" s="354" t="s">
        <v>770</v>
      </c>
      <c r="H99" s="362">
        <v>26.37</v>
      </c>
      <c r="I99" s="354">
        <v>3</v>
      </c>
      <c r="J99" s="354">
        <v>4</v>
      </c>
      <c r="K99" s="354">
        <v>0</v>
      </c>
      <c r="L99" s="354">
        <v>1</v>
      </c>
      <c r="M99" s="354">
        <v>1</v>
      </c>
      <c r="N99" s="354">
        <v>0</v>
      </c>
      <c r="O99" s="354">
        <v>38</v>
      </c>
      <c r="P99" s="354">
        <v>62</v>
      </c>
      <c r="Q99" s="354">
        <v>38</v>
      </c>
      <c r="R99" s="354">
        <v>0</v>
      </c>
      <c r="S99" s="354">
        <v>0</v>
      </c>
      <c r="T99" s="354">
        <v>18</v>
      </c>
      <c r="U99" s="354">
        <v>21</v>
      </c>
      <c r="V99" s="354">
        <v>18</v>
      </c>
      <c r="W99" s="354">
        <v>0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579</v>
      </c>
      <c r="G100" s="354" t="s">
        <v>770</v>
      </c>
      <c r="H100" s="362">
        <v>22.43</v>
      </c>
      <c r="I100" s="354">
        <v>6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77</v>
      </c>
      <c r="P100" s="354">
        <v>100</v>
      </c>
      <c r="Q100" s="354">
        <v>2</v>
      </c>
      <c r="R100" s="354">
        <v>0</v>
      </c>
      <c r="S100" s="354">
        <v>0</v>
      </c>
      <c r="T100" s="354">
        <v>21</v>
      </c>
      <c r="U100" s="354">
        <v>21</v>
      </c>
      <c r="V100" s="354">
        <v>25</v>
      </c>
      <c r="W100" s="354">
        <v>0</v>
      </c>
      <c r="X100" s="356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353">
        <v>8</v>
      </c>
      <c r="F101" s="354" t="s">
        <v>586</v>
      </c>
      <c r="G101" s="354" t="s">
        <v>770</v>
      </c>
      <c r="H101" s="362">
        <v>22.19</v>
      </c>
      <c r="I101" s="354">
        <v>4</v>
      </c>
      <c r="J101" s="354">
        <v>1</v>
      </c>
      <c r="K101" s="354">
        <v>0</v>
      </c>
      <c r="L101" s="354">
        <v>2</v>
      </c>
      <c r="M101" s="354">
        <v>1</v>
      </c>
      <c r="N101" s="354">
        <v>5</v>
      </c>
      <c r="O101" s="354">
        <v>40</v>
      </c>
      <c r="P101" s="354">
        <v>102</v>
      </c>
      <c r="Q101" s="354">
        <v>0</v>
      </c>
      <c r="R101" s="354">
        <v>0</v>
      </c>
      <c r="S101" s="354">
        <v>52</v>
      </c>
      <c r="T101" s="354">
        <v>21</v>
      </c>
      <c r="U101" s="354">
        <v>21</v>
      </c>
      <c r="V101" s="354">
        <v>0</v>
      </c>
      <c r="W101" s="354">
        <v>0</v>
      </c>
      <c r="X101" s="356">
        <v>23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10</v>
      </c>
      <c r="G109" s="354">
        <v>4</v>
      </c>
      <c r="H109" s="354">
        <v>8</v>
      </c>
      <c r="I109" s="355">
        <v>13</v>
      </c>
      <c r="J109" s="355">
        <v>22</v>
      </c>
      <c r="K109" s="354">
        <v>60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155</v>
      </c>
      <c r="C111" s="256">
        <f ca="1">Y111</f>
        <v>155</v>
      </c>
      <c r="E111" s="353">
        <v>1</v>
      </c>
      <c r="F111" s="354" t="s">
        <v>634</v>
      </c>
      <c r="G111" s="354" t="s">
        <v>769</v>
      </c>
      <c r="H111" s="362">
        <v>16.309999999999999</v>
      </c>
      <c r="I111" s="354">
        <v>1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155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353">
        <v>2</v>
      </c>
      <c r="F112" s="354" t="s">
        <v>591</v>
      </c>
      <c r="G112" s="354" t="s">
        <v>770</v>
      </c>
      <c r="H112" s="362">
        <v>24.64</v>
      </c>
      <c r="I112" s="354">
        <v>5</v>
      </c>
      <c r="J112" s="354">
        <v>2</v>
      </c>
      <c r="K112" s="354">
        <v>1</v>
      </c>
      <c r="L112" s="354">
        <v>1</v>
      </c>
      <c r="M112" s="354">
        <v>1</v>
      </c>
      <c r="N112" s="354">
        <v>0</v>
      </c>
      <c r="O112" s="354">
        <v>76</v>
      </c>
      <c r="P112" s="354">
        <v>90</v>
      </c>
      <c r="Q112" s="354">
        <v>40</v>
      </c>
      <c r="R112" s="354">
        <v>0</v>
      </c>
      <c r="S112" s="354">
        <v>0</v>
      </c>
      <c r="T112" s="354">
        <v>18</v>
      </c>
      <c r="U112" s="354">
        <v>21</v>
      </c>
      <c r="V112" s="354">
        <v>22</v>
      </c>
      <c r="W112" s="354">
        <v>0</v>
      </c>
      <c r="X112" s="356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353">
        <v>3</v>
      </c>
      <c r="F113" s="354" t="s">
        <v>815</v>
      </c>
      <c r="G113" s="354" t="s">
        <v>769</v>
      </c>
      <c r="H113" s="362">
        <v>23.61</v>
      </c>
      <c r="I113" s="354">
        <v>8</v>
      </c>
      <c r="J113" s="354">
        <v>1</v>
      </c>
      <c r="K113" s="354">
        <v>0</v>
      </c>
      <c r="L113" s="354">
        <v>1</v>
      </c>
      <c r="M113" s="354">
        <v>1</v>
      </c>
      <c r="N113" s="354">
        <v>40</v>
      </c>
      <c r="O113" s="354">
        <v>56</v>
      </c>
      <c r="P113" s="354">
        <v>0</v>
      </c>
      <c r="Q113" s="354">
        <v>16</v>
      </c>
      <c r="R113" s="354">
        <v>0</v>
      </c>
      <c r="S113" s="354">
        <v>0</v>
      </c>
      <c r="T113" s="354">
        <v>17</v>
      </c>
      <c r="U113" s="354">
        <v>0</v>
      </c>
      <c r="V113" s="354">
        <v>25</v>
      </c>
      <c r="W113" s="354">
        <v>0</v>
      </c>
      <c r="X113" s="356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695</v>
      </c>
      <c r="G114" s="354" t="s">
        <v>769</v>
      </c>
      <c r="H114" s="362">
        <v>21.35</v>
      </c>
      <c r="I114" s="354">
        <v>3</v>
      </c>
      <c r="J114" s="354">
        <v>1</v>
      </c>
      <c r="K114" s="354">
        <v>0</v>
      </c>
      <c r="L114" s="354">
        <v>1</v>
      </c>
      <c r="M114" s="354">
        <v>1</v>
      </c>
      <c r="N114" s="354">
        <v>40</v>
      </c>
      <c r="O114" s="354">
        <v>0</v>
      </c>
      <c r="P114" s="354">
        <v>0</v>
      </c>
      <c r="Q114" s="354">
        <v>0</v>
      </c>
      <c r="R114" s="354">
        <v>0</v>
      </c>
      <c r="S114" s="354">
        <v>0</v>
      </c>
      <c r="T114" s="354">
        <v>0</v>
      </c>
      <c r="U114" s="354">
        <v>0</v>
      </c>
      <c r="V114" s="354">
        <v>0</v>
      </c>
      <c r="W114" s="354">
        <v>0</v>
      </c>
      <c r="X114" s="356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353">
        <v>5</v>
      </c>
      <c r="F115" s="354" t="s">
        <v>666</v>
      </c>
      <c r="G115" s="354" t="s">
        <v>769</v>
      </c>
      <c r="H115" s="362">
        <v>21.89</v>
      </c>
      <c r="I115" s="354">
        <v>2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2</v>
      </c>
      <c r="P115" s="354">
        <v>0</v>
      </c>
      <c r="Q115" s="354">
        <v>0</v>
      </c>
      <c r="R115" s="354">
        <v>16</v>
      </c>
      <c r="S115" s="354">
        <v>0</v>
      </c>
      <c r="T115" s="354">
        <v>28</v>
      </c>
      <c r="U115" s="354">
        <v>0</v>
      </c>
      <c r="V115" s="354">
        <v>0</v>
      </c>
      <c r="W115" s="354">
        <v>20</v>
      </c>
      <c r="X115" s="356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353">
        <v>6</v>
      </c>
      <c r="F116" s="354" t="s">
        <v>694</v>
      </c>
      <c r="G116" s="354" t="s">
        <v>770</v>
      </c>
      <c r="H116" s="362">
        <v>25.76</v>
      </c>
      <c r="I116" s="354">
        <v>5</v>
      </c>
      <c r="J116" s="354">
        <v>5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20</v>
      </c>
      <c r="Q116" s="354">
        <v>20</v>
      </c>
      <c r="R116" s="354">
        <v>0</v>
      </c>
      <c r="S116" s="354">
        <v>80</v>
      </c>
      <c r="T116" s="354">
        <v>0</v>
      </c>
      <c r="U116" s="354">
        <v>18</v>
      </c>
      <c r="V116" s="354">
        <v>25</v>
      </c>
      <c r="W116" s="354">
        <v>0</v>
      </c>
      <c r="X116" s="356">
        <v>15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153</v>
      </c>
      <c r="C117" s="256">
        <f t="shared" ca="1" si="39"/>
        <v>153</v>
      </c>
      <c r="E117" s="353">
        <v>7</v>
      </c>
      <c r="F117" s="354" t="s">
        <v>593</v>
      </c>
      <c r="G117" s="354" t="s">
        <v>769</v>
      </c>
      <c r="H117" s="362">
        <v>18.03</v>
      </c>
      <c r="I117" s="354">
        <v>1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153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353">
        <v>8</v>
      </c>
      <c r="F118" s="354" t="s">
        <v>595</v>
      </c>
      <c r="G118" s="354" t="s">
        <v>769</v>
      </c>
      <c r="H118" s="362">
        <v>24.45</v>
      </c>
      <c r="I118" s="354">
        <v>5</v>
      </c>
      <c r="J118" s="354">
        <v>0</v>
      </c>
      <c r="K118" s="354">
        <v>1</v>
      </c>
      <c r="L118" s="354">
        <v>0</v>
      </c>
      <c r="M118" s="354">
        <v>1</v>
      </c>
      <c r="N118" s="354">
        <v>0</v>
      </c>
      <c r="O118" s="354">
        <v>89</v>
      </c>
      <c r="P118" s="354">
        <v>0</v>
      </c>
      <c r="Q118" s="354">
        <v>0</v>
      </c>
      <c r="R118" s="354">
        <v>0</v>
      </c>
      <c r="S118" s="354">
        <v>0</v>
      </c>
      <c r="T118" s="354">
        <v>21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471" t="s">
        <v>749</v>
      </c>
      <c r="F125" s="1472" t="s">
        <v>750</v>
      </c>
      <c r="G125" s="1472" t="s">
        <v>751</v>
      </c>
      <c r="H125" s="1472" t="s">
        <v>752</v>
      </c>
      <c r="I125" s="1472" t="s">
        <v>753</v>
      </c>
      <c r="J125" s="1472" t="s">
        <v>754</v>
      </c>
      <c r="K125" s="1472" t="s">
        <v>755</v>
      </c>
      <c r="L125" s="1472"/>
      <c r="M125" s="1472"/>
      <c r="N125" s="1472"/>
      <c r="O125" s="1472"/>
      <c r="P125" s="1472"/>
      <c r="Q125" s="1472"/>
      <c r="R125" s="1472"/>
      <c r="S125" s="1472"/>
      <c r="T125" s="1472"/>
      <c r="U125" s="1472"/>
      <c r="V125" s="1472"/>
      <c r="W125" s="1472"/>
      <c r="X125" s="14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81">
        <v>8</v>
      </c>
      <c r="F126" s="1482">
        <v>2</v>
      </c>
      <c r="G126" s="1475">
        <v>10</v>
      </c>
      <c r="H126" s="1475">
        <v>2</v>
      </c>
      <c r="I126" s="1476">
        <v>22</v>
      </c>
      <c r="J126" s="1476">
        <v>10</v>
      </c>
      <c r="K126" s="1475">
        <v>96</v>
      </c>
      <c r="L126" s="1475"/>
      <c r="M126" s="1475"/>
      <c r="N126" s="1475"/>
      <c r="O126" s="1475"/>
      <c r="P126" s="1475"/>
      <c r="Q126" s="1475"/>
      <c r="R126" s="1475"/>
      <c r="S126" s="1475"/>
      <c r="T126" s="1475"/>
      <c r="U126" s="1475"/>
      <c r="V126" s="1475"/>
      <c r="W126" s="1475"/>
      <c r="X126" s="1477"/>
      <c r="AA126" s="256">
        <f>IF(E126=D123,0,1)</f>
        <v>0</v>
      </c>
    </row>
    <row r="127" spans="2:28" x14ac:dyDescent="0.25">
      <c r="E127" s="1474" t="s">
        <v>581</v>
      </c>
      <c r="F127" s="1475" t="s">
        <v>63</v>
      </c>
      <c r="G127" s="1475" t="s">
        <v>756</v>
      </c>
      <c r="H127" s="1475" t="s">
        <v>757</v>
      </c>
      <c r="I127" s="1476" t="s">
        <v>66</v>
      </c>
      <c r="J127" s="1476" t="s">
        <v>67</v>
      </c>
      <c r="K127" s="1475" t="s">
        <v>68</v>
      </c>
      <c r="L127" s="1475" t="s">
        <v>69</v>
      </c>
      <c r="M127" s="1475" t="s">
        <v>22</v>
      </c>
      <c r="N127" s="1475" t="s">
        <v>758</v>
      </c>
      <c r="O127" s="1475" t="s">
        <v>759</v>
      </c>
      <c r="P127" s="1475" t="s">
        <v>760</v>
      </c>
      <c r="Q127" s="1475" t="s">
        <v>761</v>
      </c>
      <c r="R127" s="1475" t="s">
        <v>762</v>
      </c>
      <c r="S127" s="1475" t="s">
        <v>763</v>
      </c>
      <c r="T127" s="1475" t="s">
        <v>764</v>
      </c>
      <c r="U127" s="1475" t="s">
        <v>765</v>
      </c>
      <c r="V127" s="1475" t="s">
        <v>766</v>
      </c>
      <c r="W127" s="1475" t="s">
        <v>767</v>
      </c>
      <c r="X127" s="1477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474">
        <v>1</v>
      </c>
      <c r="F128" s="1475" t="s">
        <v>814</v>
      </c>
      <c r="G128" s="1475" t="s">
        <v>770</v>
      </c>
      <c r="H128" s="1483">
        <v>20.27</v>
      </c>
      <c r="I128" s="1475">
        <v>8</v>
      </c>
      <c r="J128" s="1475">
        <v>0</v>
      </c>
      <c r="K128" s="1475">
        <v>0</v>
      </c>
      <c r="L128" s="1475">
        <v>1</v>
      </c>
      <c r="M128" s="1475">
        <v>1</v>
      </c>
      <c r="N128" s="1475">
        <v>0</v>
      </c>
      <c r="O128" s="1475">
        <v>10</v>
      </c>
      <c r="P128" s="1475">
        <v>0</v>
      </c>
      <c r="Q128" s="1475">
        <v>25</v>
      </c>
      <c r="R128" s="1475">
        <v>0</v>
      </c>
      <c r="S128" s="1475">
        <v>80</v>
      </c>
      <c r="T128" s="1475">
        <v>25</v>
      </c>
      <c r="U128" s="1475">
        <v>0</v>
      </c>
      <c r="V128" s="1475">
        <v>23</v>
      </c>
      <c r="W128" s="1475">
        <v>0</v>
      </c>
      <c r="X128" s="1477">
        <v>18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474">
        <v>2</v>
      </c>
      <c r="F129" s="1475" t="s">
        <v>771</v>
      </c>
      <c r="G129" s="1475" t="s">
        <v>770</v>
      </c>
      <c r="H129" s="1483">
        <v>28.36</v>
      </c>
      <c r="I129" s="1475">
        <v>6</v>
      </c>
      <c r="J129" s="1475">
        <v>2</v>
      </c>
      <c r="K129" s="1475">
        <v>1</v>
      </c>
      <c r="L129" s="1475">
        <v>2</v>
      </c>
      <c r="M129" s="1475">
        <v>1</v>
      </c>
      <c r="N129" s="1475">
        <v>20</v>
      </c>
      <c r="O129" s="1475">
        <v>68</v>
      </c>
      <c r="P129" s="1475">
        <v>10</v>
      </c>
      <c r="Q129" s="1475">
        <v>10</v>
      </c>
      <c r="R129" s="1475">
        <v>0</v>
      </c>
      <c r="S129" s="1475">
        <v>0</v>
      </c>
      <c r="T129" s="1475">
        <v>14</v>
      </c>
      <c r="U129" s="1475">
        <v>19</v>
      </c>
      <c r="V129" s="1475">
        <v>20</v>
      </c>
      <c r="W129" s="1475">
        <v>0</v>
      </c>
      <c r="X129" s="1477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474">
        <v>3</v>
      </c>
      <c r="F130" s="1475" t="s">
        <v>596</v>
      </c>
      <c r="G130" s="1475" t="s">
        <v>770</v>
      </c>
      <c r="H130" s="1483">
        <v>27.83</v>
      </c>
      <c r="I130" s="1475">
        <v>7</v>
      </c>
      <c r="J130" s="1475">
        <v>2</v>
      </c>
      <c r="K130" s="1475">
        <v>1</v>
      </c>
      <c r="L130" s="1475">
        <v>1</v>
      </c>
      <c r="M130" s="1475">
        <v>1</v>
      </c>
      <c r="N130" s="1475">
        <v>0</v>
      </c>
      <c r="O130" s="1475">
        <v>25</v>
      </c>
      <c r="P130" s="1475">
        <v>32</v>
      </c>
      <c r="Q130" s="1475">
        <v>85</v>
      </c>
      <c r="R130" s="1475">
        <v>0</v>
      </c>
      <c r="S130" s="1475">
        <v>0</v>
      </c>
      <c r="T130" s="1475">
        <v>21</v>
      </c>
      <c r="U130" s="1475">
        <v>16</v>
      </c>
      <c r="V130" s="1475">
        <v>17</v>
      </c>
      <c r="W130" s="1475">
        <v>0</v>
      </c>
      <c r="X130" s="1477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474">
        <v>4</v>
      </c>
      <c r="F131" s="1475" t="s">
        <v>725</v>
      </c>
      <c r="G131" s="1475" t="s">
        <v>769</v>
      </c>
      <c r="H131" s="1483">
        <v>23.74</v>
      </c>
      <c r="I131" s="1475">
        <v>1</v>
      </c>
      <c r="J131" s="1475">
        <v>0</v>
      </c>
      <c r="K131" s="1475">
        <v>1</v>
      </c>
      <c r="L131" s="1475">
        <v>1</v>
      </c>
      <c r="M131" s="1475">
        <v>1</v>
      </c>
      <c r="N131" s="1475">
        <v>25</v>
      </c>
      <c r="O131" s="1475">
        <v>0</v>
      </c>
      <c r="P131" s="1475">
        <v>0</v>
      </c>
      <c r="Q131" s="1475">
        <v>0</v>
      </c>
      <c r="R131" s="1475">
        <v>0</v>
      </c>
      <c r="S131" s="1475">
        <v>0</v>
      </c>
      <c r="T131" s="1475">
        <v>0</v>
      </c>
      <c r="U131" s="1475">
        <v>0</v>
      </c>
      <c r="V131" s="1475">
        <v>0</v>
      </c>
      <c r="W131" s="1475">
        <v>0</v>
      </c>
      <c r="X131" s="1477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474">
        <v>5</v>
      </c>
      <c r="F132" s="1475" t="s">
        <v>599</v>
      </c>
      <c r="G132" s="1475" t="s">
        <v>770</v>
      </c>
      <c r="H132" s="1483">
        <v>26.36</v>
      </c>
      <c r="I132" s="1475">
        <v>9</v>
      </c>
      <c r="J132" s="1475">
        <v>2</v>
      </c>
      <c r="K132" s="1475">
        <v>1</v>
      </c>
      <c r="L132" s="1475">
        <v>1</v>
      </c>
      <c r="M132" s="1475">
        <v>1</v>
      </c>
      <c r="N132" s="1475">
        <v>0</v>
      </c>
      <c r="O132" s="1475">
        <v>8</v>
      </c>
      <c r="P132" s="1475">
        <v>14</v>
      </c>
      <c r="Q132" s="1475">
        <v>0</v>
      </c>
      <c r="R132" s="1475">
        <v>24</v>
      </c>
      <c r="S132" s="1475">
        <v>0</v>
      </c>
      <c r="T132" s="1475">
        <v>20</v>
      </c>
      <c r="U132" s="1475">
        <v>19</v>
      </c>
      <c r="V132" s="1475">
        <v>0</v>
      </c>
      <c r="W132" s="1475">
        <v>18</v>
      </c>
      <c r="X132" s="1477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181</v>
      </c>
      <c r="C133" s="256">
        <f t="shared" ca="1" si="45"/>
        <v>181</v>
      </c>
      <c r="E133" s="1474">
        <v>6</v>
      </c>
      <c r="F133" s="1475" t="s">
        <v>654</v>
      </c>
      <c r="G133" s="1475" t="s">
        <v>769</v>
      </c>
      <c r="H133" s="1483">
        <v>22.08</v>
      </c>
      <c r="I133" s="1475">
        <v>7</v>
      </c>
      <c r="J133" s="1475">
        <v>0</v>
      </c>
      <c r="K133" s="1475">
        <v>0</v>
      </c>
      <c r="L133" s="1475">
        <v>1</v>
      </c>
      <c r="M133" s="1475">
        <v>1</v>
      </c>
      <c r="N133" s="1475">
        <v>20</v>
      </c>
      <c r="O133" s="1475">
        <v>0</v>
      </c>
      <c r="P133" s="1475">
        <v>0</v>
      </c>
      <c r="Q133" s="1475">
        <v>0</v>
      </c>
      <c r="R133" s="1475">
        <v>0</v>
      </c>
      <c r="S133" s="1475">
        <v>0</v>
      </c>
      <c r="T133" s="1475">
        <v>0</v>
      </c>
      <c r="U133" s="1475">
        <v>0</v>
      </c>
      <c r="V133" s="1475">
        <v>0</v>
      </c>
      <c r="W133" s="1475">
        <v>0</v>
      </c>
      <c r="X133" s="1477">
        <v>0</v>
      </c>
      <c r="Y133" s="256">
        <f t="shared" ca="1" si="43"/>
        <v>181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178</v>
      </c>
      <c r="C134" s="256">
        <f t="shared" ca="1" si="45"/>
        <v>178</v>
      </c>
      <c r="E134" s="1474">
        <v>7</v>
      </c>
      <c r="F134" s="1475" t="s">
        <v>597</v>
      </c>
      <c r="G134" s="1475" t="s">
        <v>770</v>
      </c>
      <c r="H134" s="1483">
        <v>27.33</v>
      </c>
      <c r="I134" s="1475">
        <v>7</v>
      </c>
      <c r="J134" s="1475">
        <v>5</v>
      </c>
      <c r="K134" s="1475">
        <v>0</v>
      </c>
      <c r="L134" s="1475">
        <v>1</v>
      </c>
      <c r="M134" s="1475">
        <v>1</v>
      </c>
      <c r="N134" s="1475">
        <v>0</v>
      </c>
      <c r="O134" s="1475">
        <v>4</v>
      </c>
      <c r="P134" s="1475">
        <v>121</v>
      </c>
      <c r="Q134" s="1475">
        <v>60</v>
      </c>
      <c r="R134" s="1475">
        <v>0</v>
      </c>
      <c r="S134" s="1475">
        <v>0</v>
      </c>
      <c r="T134" s="1475">
        <v>26</v>
      </c>
      <c r="U134" s="1475">
        <v>12</v>
      </c>
      <c r="V134" s="1475">
        <v>17</v>
      </c>
      <c r="W134" s="1475">
        <v>0</v>
      </c>
      <c r="X134" s="1477">
        <v>0</v>
      </c>
      <c r="Y134" s="256">
        <f t="shared" ca="1" si="43"/>
        <v>178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474">
        <v>8</v>
      </c>
      <c r="F135" s="1475" t="s">
        <v>772</v>
      </c>
      <c r="G135" s="1475" t="s">
        <v>770</v>
      </c>
      <c r="H135" s="1483">
        <v>24.62</v>
      </c>
      <c r="I135" s="1475">
        <v>6</v>
      </c>
      <c r="J135" s="1475">
        <v>1</v>
      </c>
      <c r="K135" s="1475">
        <v>3</v>
      </c>
      <c r="L135" s="1475">
        <v>2</v>
      </c>
      <c r="M135" s="1475">
        <v>1</v>
      </c>
      <c r="N135" s="1475">
        <v>40</v>
      </c>
      <c r="O135" s="1475">
        <v>0</v>
      </c>
      <c r="P135" s="1475">
        <v>20</v>
      </c>
      <c r="Q135" s="1475">
        <v>16</v>
      </c>
      <c r="R135" s="1475">
        <v>116</v>
      </c>
      <c r="S135" s="1475">
        <v>0</v>
      </c>
      <c r="T135" s="1475">
        <v>0</v>
      </c>
      <c r="U135" s="1475">
        <v>21</v>
      </c>
      <c r="V135" s="1475">
        <v>27</v>
      </c>
      <c r="W135" s="1475">
        <v>15</v>
      </c>
      <c r="X135" s="1477">
        <v>0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474">
        <v>9</v>
      </c>
      <c r="F136" s="1475" t="s">
        <v>1</v>
      </c>
      <c r="G136" s="1475"/>
      <c r="H136" s="1483"/>
      <c r="I136" s="1475">
        <v>0</v>
      </c>
      <c r="J136" s="1475">
        <v>0</v>
      </c>
      <c r="K136" s="1475">
        <v>0</v>
      </c>
      <c r="L136" s="1475">
        <v>0</v>
      </c>
      <c r="M136" s="1475">
        <v>0</v>
      </c>
      <c r="N136" s="1475">
        <v>0</v>
      </c>
      <c r="O136" s="1475">
        <v>0</v>
      </c>
      <c r="P136" s="1475">
        <v>0</v>
      </c>
      <c r="Q136" s="1475">
        <v>0</v>
      </c>
      <c r="R136" s="1475">
        <v>0</v>
      </c>
      <c r="S136" s="1475">
        <v>0</v>
      </c>
      <c r="T136" s="1475">
        <v>0</v>
      </c>
      <c r="U136" s="1475">
        <v>0</v>
      </c>
      <c r="V136" s="1475">
        <v>0</v>
      </c>
      <c r="W136" s="1475">
        <v>0</v>
      </c>
      <c r="X136" s="147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478">
        <v>10</v>
      </c>
      <c r="F137" s="1479" t="s">
        <v>1</v>
      </c>
      <c r="G137" s="1479"/>
      <c r="H137" s="1484"/>
      <c r="I137" s="1479">
        <v>0</v>
      </c>
      <c r="J137" s="1479">
        <v>0</v>
      </c>
      <c r="K137" s="1479">
        <v>0</v>
      </c>
      <c r="L137" s="1479">
        <v>0</v>
      </c>
      <c r="M137" s="1479">
        <v>0</v>
      </c>
      <c r="N137" s="1479">
        <v>0</v>
      </c>
      <c r="O137" s="1479">
        <v>0</v>
      </c>
      <c r="P137" s="1479">
        <v>0</v>
      </c>
      <c r="Q137" s="1479">
        <v>0</v>
      </c>
      <c r="R137" s="1479">
        <v>0</v>
      </c>
      <c r="S137" s="1479">
        <v>0</v>
      </c>
      <c r="T137" s="1479">
        <v>0</v>
      </c>
      <c r="U137" s="1479">
        <v>0</v>
      </c>
      <c r="V137" s="1479">
        <v>0</v>
      </c>
      <c r="W137" s="1479">
        <v>0</v>
      </c>
      <c r="X137" s="148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13" t="s">
        <v>749</v>
      </c>
      <c r="F142" s="1514" t="s">
        <v>750</v>
      </c>
      <c r="G142" s="1514" t="s">
        <v>751</v>
      </c>
      <c r="H142" s="1514" t="s">
        <v>752</v>
      </c>
      <c r="I142" s="1514" t="s">
        <v>753</v>
      </c>
      <c r="J142" s="1514" t="s">
        <v>754</v>
      </c>
      <c r="K142" s="1514" t="s">
        <v>755</v>
      </c>
      <c r="L142" s="1514"/>
      <c r="M142" s="1514"/>
      <c r="N142" s="1514"/>
      <c r="O142" s="1514"/>
      <c r="P142" s="1514"/>
      <c r="Q142" s="1514"/>
      <c r="R142" s="1514"/>
      <c r="S142" s="1514"/>
      <c r="T142" s="1514"/>
      <c r="U142" s="1514"/>
      <c r="V142" s="1514"/>
      <c r="W142" s="1514"/>
      <c r="X142" s="15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23">
        <v>9</v>
      </c>
      <c r="F143" s="1524">
        <v>4</v>
      </c>
      <c r="G143" s="1517">
        <v>9</v>
      </c>
      <c r="H143" s="1517">
        <v>3</v>
      </c>
      <c r="I143" s="1518">
        <v>23</v>
      </c>
      <c r="J143" s="1518">
        <v>16</v>
      </c>
      <c r="K143" s="1517">
        <v>76</v>
      </c>
      <c r="L143" s="1517"/>
      <c r="M143" s="1517"/>
      <c r="N143" s="1517"/>
      <c r="O143" s="1517"/>
      <c r="P143" s="1517"/>
      <c r="Q143" s="1517"/>
      <c r="R143" s="1517"/>
      <c r="S143" s="1517"/>
      <c r="T143" s="1517"/>
      <c r="U143" s="1517"/>
      <c r="V143" s="1517"/>
      <c r="W143" s="1517"/>
      <c r="X143" s="1519"/>
      <c r="AA143" s="256">
        <f>IF(E143=D140,0,1)</f>
        <v>0</v>
      </c>
    </row>
    <row r="144" spans="2:28" x14ac:dyDescent="0.25">
      <c r="E144" s="1516" t="s">
        <v>581</v>
      </c>
      <c r="F144" s="1517" t="s">
        <v>63</v>
      </c>
      <c r="G144" s="1517" t="s">
        <v>756</v>
      </c>
      <c r="H144" s="1517" t="s">
        <v>757</v>
      </c>
      <c r="I144" s="1518" t="s">
        <v>66</v>
      </c>
      <c r="J144" s="1518" t="s">
        <v>67</v>
      </c>
      <c r="K144" s="1517" t="s">
        <v>68</v>
      </c>
      <c r="L144" s="1517" t="s">
        <v>69</v>
      </c>
      <c r="M144" s="1517" t="s">
        <v>22</v>
      </c>
      <c r="N144" s="1517" t="s">
        <v>758</v>
      </c>
      <c r="O144" s="1517" t="s">
        <v>759</v>
      </c>
      <c r="P144" s="1517" t="s">
        <v>760</v>
      </c>
      <c r="Q144" s="1517" t="s">
        <v>761</v>
      </c>
      <c r="R144" s="1517" t="s">
        <v>762</v>
      </c>
      <c r="S144" s="1517" t="s">
        <v>763</v>
      </c>
      <c r="T144" s="1517" t="s">
        <v>764</v>
      </c>
      <c r="U144" s="1517" t="s">
        <v>765</v>
      </c>
      <c r="V144" s="1517" t="s">
        <v>766</v>
      </c>
      <c r="W144" s="1517" t="s">
        <v>767</v>
      </c>
      <c r="X144" s="1519" t="s">
        <v>768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516">
        <v>1</v>
      </c>
      <c r="F145" s="1517" t="s">
        <v>606</v>
      </c>
      <c r="G145" s="1517" t="s">
        <v>770</v>
      </c>
      <c r="H145" s="1525">
        <v>25.83</v>
      </c>
      <c r="I145" s="1517">
        <v>5</v>
      </c>
      <c r="J145" s="1517">
        <v>3</v>
      </c>
      <c r="K145" s="1517">
        <v>0</v>
      </c>
      <c r="L145" s="1517">
        <v>1</v>
      </c>
      <c r="M145" s="1517">
        <v>1</v>
      </c>
      <c r="N145" s="1517">
        <v>0</v>
      </c>
      <c r="O145" s="1517">
        <v>40</v>
      </c>
      <c r="P145" s="1517">
        <v>40</v>
      </c>
      <c r="Q145" s="1517">
        <v>0</v>
      </c>
      <c r="R145" s="1517">
        <v>40</v>
      </c>
      <c r="S145" s="1517">
        <v>0</v>
      </c>
      <c r="T145" s="1517">
        <v>21</v>
      </c>
      <c r="U145" s="1517">
        <v>13</v>
      </c>
      <c r="V145" s="1517">
        <v>0</v>
      </c>
      <c r="W145" s="1517">
        <v>19</v>
      </c>
      <c r="X145" s="1519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1516">
        <v>2</v>
      </c>
      <c r="F146" s="1517" t="s">
        <v>787</v>
      </c>
      <c r="G146" s="1517" t="s">
        <v>770</v>
      </c>
      <c r="H146" s="1525">
        <v>21.15</v>
      </c>
      <c r="I146" s="1517">
        <v>4</v>
      </c>
      <c r="J146" s="1517">
        <v>0</v>
      </c>
      <c r="K146" s="1517">
        <v>0</v>
      </c>
      <c r="L146" s="1517">
        <v>2</v>
      </c>
      <c r="M146" s="1517">
        <v>1</v>
      </c>
      <c r="N146" s="1517">
        <v>61</v>
      </c>
      <c r="O146" s="1517">
        <v>87</v>
      </c>
      <c r="P146" s="1517">
        <v>0</v>
      </c>
      <c r="Q146" s="1517">
        <v>71</v>
      </c>
      <c r="R146" s="1517">
        <v>96</v>
      </c>
      <c r="S146" s="1517">
        <v>0</v>
      </c>
      <c r="T146" s="1517">
        <v>23</v>
      </c>
      <c r="U146" s="1517">
        <v>0</v>
      </c>
      <c r="V146" s="1517">
        <v>24</v>
      </c>
      <c r="W146" s="1517">
        <v>20</v>
      </c>
      <c r="X146" s="1519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1516">
        <v>3</v>
      </c>
      <c r="F147" s="1517" t="s">
        <v>786</v>
      </c>
      <c r="G147" s="1517" t="s">
        <v>769</v>
      </c>
      <c r="H147" s="1525">
        <v>19.489999999999998</v>
      </c>
      <c r="I147" s="1517">
        <v>4</v>
      </c>
      <c r="J147" s="1517">
        <v>2</v>
      </c>
      <c r="K147" s="1517">
        <v>0</v>
      </c>
      <c r="L147" s="1517">
        <v>0</v>
      </c>
      <c r="M147" s="1517">
        <v>1</v>
      </c>
      <c r="N147" s="1517">
        <v>0</v>
      </c>
      <c r="O147" s="1517">
        <v>0</v>
      </c>
      <c r="P147" s="1517">
        <v>40</v>
      </c>
      <c r="Q147" s="1517">
        <v>0</v>
      </c>
      <c r="R147" s="1517">
        <v>0</v>
      </c>
      <c r="S147" s="1517">
        <v>0</v>
      </c>
      <c r="T147" s="1517">
        <v>0</v>
      </c>
      <c r="U147" s="1517">
        <v>21</v>
      </c>
      <c r="V147" s="1517">
        <v>0</v>
      </c>
      <c r="W147" s="1517">
        <v>0</v>
      </c>
      <c r="X147" s="1519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516">
        <v>4</v>
      </c>
      <c r="F148" s="1517" t="s">
        <v>604</v>
      </c>
      <c r="G148" s="1517" t="s">
        <v>770</v>
      </c>
      <c r="H148" s="1525">
        <v>23.17</v>
      </c>
      <c r="I148" s="1517">
        <v>8</v>
      </c>
      <c r="J148" s="1517">
        <v>1</v>
      </c>
      <c r="K148" s="1517">
        <v>1</v>
      </c>
      <c r="L148" s="1517">
        <v>1</v>
      </c>
      <c r="M148" s="1517">
        <v>1</v>
      </c>
      <c r="N148" s="1517">
        <v>0</v>
      </c>
      <c r="O148" s="1517">
        <v>0</v>
      </c>
      <c r="P148" s="1517">
        <v>86</v>
      </c>
      <c r="Q148" s="1517">
        <v>36</v>
      </c>
      <c r="R148" s="1517">
        <v>0</v>
      </c>
      <c r="S148" s="1517">
        <v>36</v>
      </c>
      <c r="T148" s="1517">
        <v>0</v>
      </c>
      <c r="U148" s="1517">
        <v>18</v>
      </c>
      <c r="V148" s="1517">
        <v>22</v>
      </c>
      <c r="W148" s="1517">
        <v>0</v>
      </c>
      <c r="X148" s="1519">
        <v>22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516">
        <v>5</v>
      </c>
      <c r="F149" s="1517" t="s">
        <v>601</v>
      </c>
      <c r="G149" s="1517" t="s">
        <v>769</v>
      </c>
      <c r="H149" s="1525">
        <v>22.05</v>
      </c>
      <c r="I149" s="1517">
        <v>2</v>
      </c>
      <c r="J149" s="1517">
        <v>2</v>
      </c>
      <c r="K149" s="1517">
        <v>1</v>
      </c>
      <c r="L149" s="1517">
        <v>1</v>
      </c>
      <c r="M149" s="1517">
        <v>1</v>
      </c>
      <c r="N149" s="1517">
        <v>44</v>
      </c>
      <c r="O149" s="1517">
        <v>0</v>
      </c>
      <c r="P149" s="1517">
        <v>0</v>
      </c>
      <c r="Q149" s="1517">
        <v>56</v>
      </c>
      <c r="R149" s="1517">
        <v>0</v>
      </c>
      <c r="S149" s="1517">
        <v>0</v>
      </c>
      <c r="T149" s="1517">
        <v>0</v>
      </c>
      <c r="U149" s="1517">
        <v>0</v>
      </c>
      <c r="V149" s="1517">
        <v>20</v>
      </c>
      <c r="W149" s="1517">
        <v>0</v>
      </c>
      <c r="X149" s="1519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516">
        <v>6</v>
      </c>
      <c r="F150" s="1517" t="s">
        <v>605</v>
      </c>
      <c r="G150" s="1517" t="s">
        <v>770</v>
      </c>
      <c r="H150" s="1525">
        <v>21.13</v>
      </c>
      <c r="I150" s="1517">
        <v>5</v>
      </c>
      <c r="J150" s="1517">
        <v>1</v>
      </c>
      <c r="K150" s="1517">
        <v>0</v>
      </c>
      <c r="L150" s="1517">
        <v>1</v>
      </c>
      <c r="M150" s="1517">
        <v>1</v>
      </c>
      <c r="N150" s="1517">
        <v>0</v>
      </c>
      <c r="O150" s="1517">
        <v>40</v>
      </c>
      <c r="P150" s="1517">
        <v>0</v>
      </c>
      <c r="Q150" s="1517">
        <v>4</v>
      </c>
      <c r="R150" s="1517">
        <v>71</v>
      </c>
      <c r="S150" s="1517">
        <v>0</v>
      </c>
      <c r="T150" s="1517">
        <v>17</v>
      </c>
      <c r="U150" s="1517">
        <v>0</v>
      </c>
      <c r="V150" s="1517">
        <v>28</v>
      </c>
      <c r="W150" s="1517">
        <v>20</v>
      </c>
      <c r="X150" s="1519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516">
        <v>7</v>
      </c>
      <c r="F151" s="1517" t="s">
        <v>582</v>
      </c>
      <c r="G151" s="1517" t="s">
        <v>770</v>
      </c>
      <c r="H151" s="1525">
        <v>22.83</v>
      </c>
      <c r="I151" s="1517">
        <v>7</v>
      </c>
      <c r="J151" s="1517">
        <v>1</v>
      </c>
      <c r="K151" s="1517">
        <v>0</v>
      </c>
      <c r="L151" s="1517">
        <v>2</v>
      </c>
      <c r="M151" s="1517">
        <v>1</v>
      </c>
      <c r="N151" s="1517">
        <v>20</v>
      </c>
      <c r="O151" s="1517">
        <v>64</v>
      </c>
      <c r="P151" s="1517">
        <v>20</v>
      </c>
      <c r="Q151" s="1517">
        <v>0</v>
      </c>
      <c r="R151" s="1517">
        <v>0</v>
      </c>
      <c r="S151" s="1517">
        <v>20</v>
      </c>
      <c r="T151" s="1517">
        <v>18</v>
      </c>
      <c r="U151" s="1517">
        <v>23</v>
      </c>
      <c r="V151" s="1517">
        <v>0</v>
      </c>
      <c r="W151" s="1517">
        <v>0</v>
      </c>
      <c r="X151" s="1519">
        <v>23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516">
        <v>8</v>
      </c>
      <c r="F152" s="1517" t="s">
        <v>632</v>
      </c>
      <c r="G152" s="1517" t="s">
        <v>770</v>
      </c>
      <c r="H152" s="1525">
        <v>24.59</v>
      </c>
      <c r="I152" s="1517">
        <v>11</v>
      </c>
      <c r="J152" s="1517">
        <v>2</v>
      </c>
      <c r="K152" s="1517">
        <v>0</v>
      </c>
      <c r="L152" s="1517">
        <v>1</v>
      </c>
      <c r="M152" s="1517">
        <v>1</v>
      </c>
      <c r="N152" s="1517">
        <v>0</v>
      </c>
      <c r="O152" s="1517">
        <v>16</v>
      </c>
      <c r="P152" s="1517">
        <v>0</v>
      </c>
      <c r="Q152" s="1517">
        <v>0</v>
      </c>
      <c r="R152" s="1517">
        <v>32</v>
      </c>
      <c r="S152" s="1517">
        <v>32</v>
      </c>
      <c r="T152" s="1517">
        <v>24</v>
      </c>
      <c r="U152" s="1517">
        <v>0</v>
      </c>
      <c r="V152" s="1517">
        <v>0</v>
      </c>
      <c r="W152" s="1517">
        <v>16</v>
      </c>
      <c r="X152" s="1519">
        <v>21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13</v>
      </c>
      <c r="E153" s="1516">
        <v>9</v>
      </c>
      <c r="F153" s="1517" t="s">
        <v>810</v>
      </c>
      <c r="G153" s="1517"/>
      <c r="H153" s="1525"/>
      <c r="I153" s="1517">
        <v>0</v>
      </c>
      <c r="J153" s="1517">
        <v>0</v>
      </c>
      <c r="K153" s="1517">
        <v>0</v>
      </c>
      <c r="L153" s="1517">
        <v>0</v>
      </c>
      <c r="M153" s="1517">
        <v>0</v>
      </c>
      <c r="N153" s="1517">
        <v>0</v>
      </c>
      <c r="O153" s="1517">
        <v>0</v>
      </c>
      <c r="P153" s="1517">
        <v>0</v>
      </c>
      <c r="Q153" s="1517">
        <v>0</v>
      </c>
      <c r="R153" s="1517">
        <v>0</v>
      </c>
      <c r="S153" s="1517">
        <v>0</v>
      </c>
      <c r="T153" s="1517">
        <v>0</v>
      </c>
      <c r="U153" s="1517">
        <v>0</v>
      </c>
      <c r="V153" s="1517">
        <v>0</v>
      </c>
      <c r="W153" s="1517">
        <v>0</v>
      </c>
      <c r="X153" s="1519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520">
        <v>10</v>
      </c>
      <c r="F154" s="1521" t="s">
        <v>1</v>
      </c>
      <c r="G154" s="1521"/>
      <c r="H154" s="1526"/>
      <c r="I154" s="1521">
        <v>0</v>
      </c>
      <c r="J154" s="1521">
        <v>0</v>
      </c>
      <c r="K154" s="1521">
        <v>0</v>
      </c>
      <c r="L154" s="1521">
        <v>0</v>
      </c>
      <c r="M154" s="1521">
        <v>0</v>
      </c>
      <c r="N154" s="1521">
        <v>0</v>
      </c>
      <c r="O154" s="1521">
        <v>0</v>
      </c>
      <c r="P154" s="1521">
        <v>0</v>
      </c>
      <c r="Q154" s="1521">
        <v>0</v>
      </c>
      <c r="R154" s="1521">
        <v>0</v>
      </c>
      <c r="S154" s="1521">
        <v>0</v>
      </c>
      <c r="T154" s="1521">
        <v>0</v>
      </c>
      <c r="U154" s="1521">
        <v>0</v>
      </c>
      <c r="V154" s="1521">
        <v>0</v>
      </c>
      <c r="W154" s="1521">
        <v>0</v>
      </c>
      <c r="X154" s="152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7</v>
      </c>
      <c r="G160" s="354">
        <v>8</v>
      </c>
      <c r="H160" s="354">
        <v>4</v>
      </c>
      <c r="I160" s="355">
        <v>22</v>
      </c>
      <c r="J160" s="355">
        <v>13</v>
      </c>
      <c r="K160" s="354">
        <v>69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613</v>
      </c>
      <c r="G162" s="354" t="s">
        <v>770</v>
      </c>
      <c r="H162" s="362">
        <v>19.52</v>
      </c>
      <c r="I162" s="354">
        <v>2</v>
      </c>
      <c r="J162" s="354">
        <v>3</v>
      </c>
      <c r="K162" s="354">
        <v>0</v>
      </c>
      <c r="L162" s="354">
        <v>1</v>
      </c>
      <c r="M162" s="354">
        <v>1</v>
      </c>
      <c r="N162" s="354">
        <v>0</v>
      </c>
      <c r="O162" s="354">
        <v>5</v>
      </c>
      <c r="P162" s="354">
        <v>10</v>
      </c>
      <c r="Q162" s="354">
        <v>16</v>
      </c>
      <c r="R162" s="354">
        <v>0</v>
      </c>
      <c r="S162" s="354">
        <v>0</v>
      </c>
      <c r="T162" s="354">
        <v>26</v>
      </c>
      <c r="U162" s="354">
        <v>21</v>
      </c>
      <c r="V162" s="354">
        <v>30</v>
      </c>
      <c r="W162" s="354">
        <v>0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614</v>
      </c>
      <c r="G163" s="354" t="s">
        <v>769</v>
      </c>
      <c r="H163" s="362">
        <v>22.28</v>
      </c>
      <c r="I163" s="354">
        <v>2</v>
      </c>
      <c r="J163" s="354">
        <v>2</v>
      </c>
      <c r="K163" s="354">
        <v>0</v>
      </c>
      <c r="L163" s="354">
        <v>0</v>
      </c>
      <c r="M163" s="354">
        <v>1</v>
      </c>
      <c r="N163" s="354">
        <v>0</v>
      </c>
      <c r="O163" s="354">
        <v>0</v>
      </c>
      <c r="P163" s="354">
        <v>0</v>
      </c>
      <c r="Q163" s="354">
        <v>0</v>
      </c>
      <c r="R163" s="354">
        <v>0</v>
      </c>
      <c r="S163" s="354">
        <v>0</v>
      </c>
      <c r="T163" s="354">
        <v>0</v>
      </c>
      <c r="U163" s="354">
        <v>0</v>
      </c>
      <c r="V163" s="354">
        <v>0</v>
      </c>
      <c r="W163" s="354">
        <v>0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353">
        <v>3</v>
      </c>
      <c r="F164" s="354" t="s">
        <v>635</v>
      </c>
      <c r="G164" s="354" t="s">
        <v>770</v>
      </c>
      <c r="H164" s="362">
        <v>24.89</v>
      </c>
      <c r="I164" s="354">
        <v>6</v>
      </c>
      <c r="J164" s="354">
        <v>1</v>
      </c>
      <c r="K164" s="354">
        <v>0</v>
      </c>
      <c r="L164" s="354">
        <v>2</v>
      </c>
      <c r="M164" s="354">
        <v>1</v>
      </c>
      <c r="N164" s="354">
        <v>56</v>
      </c>
      <c r="O164" s="354">
        <v>0</v>
      </c>
      <c r="P164" s="354">
        <v>8</v>
      </c>
      <c r="Q164" s="354">
        <v>0</v>
      </c>
      <c r="R164" s="354">
        <v>106</v>
      </c>
      <c r="S164" s="354">
        <v>36</v>
      </c>
      <c r="T164" s="354">
        <v>0</v>
      </c>
      <c r="U164" s="354">
        <v>23</v>
      </c>
      <c r="V164" s="354">
        <v>0</v>
      </c>
      <c r="W164" s="354">
        <v>15</v>
      </c>
      <c r="X164" s="356">
        <v>16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353">
        <v>4</v>
      </c>
      <c r="F165" s="354" t="s">
        <v>640</v>
      </c>
      <c r="G165" s="354" t="s">
        <v>770</v>
      </c>
      <c r="H165" s="362">
        <v>24.24</v>
      </c>
      <c r="I165" s="354">
        <v>8</v>
      </c>
      <c r="J165" s="354">
        <v>1</v>
      </c>
      <c r="K165" s="354">
        <v>0</v>
      </c>
      <c r="L165" s="354">
        <v>1</v>
      </c>
      <c r="M165" s="354">
        <v>1</v>
      </c>
      <c r="N165" s="354">
        <v>0</v>
      </c>
      <c r="O165" s="354">
        <v>16</v>
      </c>
      <c r="P165" s="354">
        <v>40</v>
      </c>
      <c r="Q165" s="354">
        <v>38</v>
      </c>
      <c r="R165" s="354">
        <v>0</v>
      </c>
      <c r="S165" s="354">
        <v>0</v>
      </c>
      <c r="T165" s="354">
        <v>19</v>
      </c>
      <c r="U165" s="354">
        <v>19</v>
      </c>
      <c r="V165" s="354">
        <v>24</v>
      </c>
      <c r="W165" s="354">
        <v>0</v>
      </c>
      <c r="X165" s="356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353">
        <v>5</v>
      </c>
      <c r="F166" s="354" t="s">
        <v>628</v>
      </c>
      <c r="G166" s="354" t="s">
        <v>770</v>
      </c>
      <c r="H166" s="362">
        <v>21.65</v>
      </c>
      <c r="I166" s="354">
        <v>7</v>
      </c>
      <c r="J166" s="354">
        <v>1</v>
      </c>
      <c r="K166" s="354">
        <v>0</v>
      </c>
      <c r="L166" s="354">
        <v>1</v>
      </c>
      <c r="M166" s="354">
        <v>1</v>
      </c>
      <c r="N166" s="354">
        <v>0</v>
      </c>
      <c r="O166" s="354">
        <v>0</v>
      </c>
      <c r="P166" s="354">
        <v>32</v>
      </c>
      <c r="Q166" s="354">
        <v>44</v>
      </c>
      <c r="R166" s="354">
        <v>0</v>
      </c>
      <c r="S166" s="354">
        <v>8</v>
      </c>
      <c r="T166" s="354">
        <v>0</v>
      </c>
      <c r="U166" s="354">
        <v>22</v>
      </c>
      <c r="V166" s="354">
        <v>18</v>
      </c>
      <c r="W166" s="354">
        <v>0</v>
      </c>
      <c r="X166" s="356">
        <v>23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353">
        <v>6</v>
      </c>
      <c r="F167" s="354" t="s">
        <v>774</v>
      </c>
      <c r="G167" s="354" t="s">
        <v>769</v>
      </c>
      <c r="H167" s="362">
        <v>26.99</v>
      </c>
      <c r="I167" s="354">
        <v>1</v>
      </c>
      <c r="J167" s="354">
        <v>4</v>
      </c>
      <c r="K167" s="354">
        <v>1</v>
      </c>
      <c r="L167" s="354">
        <v>0</v>
      </c>
      <c r="M167" s="354">
        <v>1</v>
      </c>
      <c r="N167" s="354">
        <v>0</v>
      </c>
      <c r="O167" s="354">
        <v>5</v>
      </c>
      <c r="P167" s="354">
        <v>0</v>
      </c>
      <c r="Q167" s="354">
        <v>0</v>
      </c>
      <c r="R167" s="354">
        <v>32</v>
      </c>
      <c r="S167" s="354">
        <v>0</v>
      </c>
      <c r="T167" s="354">
        <v>17</v>
      </c>
      <c r="U167" s="354">
        <v>0</v>
      </c>
      <c r="V167" s="354">
        <v>0</v>
      </c>
      <c r="W167" s="354">
        <v>17</v>
      </c>
      <c r="X167" s="356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353">
        <v>7</v>
      </c>
      <c r="F168" s="354" t="s">
        <v>615</v>
      </c>
      <c r="G168" s="354" t="s">
        <v>770</v>
      </c>
      <c r="H168" s="362">
        <v>19.78</v>
      </c>
      <c r="I168" s="354">
        <v>2</v>
      </c>
      <c r="J168" s="354">
        <v>1</v>
      </c>
      <c r="K168" s="354">
        <v>1</v>
      </c>
      <c r="L168" s="354">
        <v>2</v>
      </c>
      <c r="M168" s="354">
        <v>1</v>
      </c>
      <c r="N168" s="354">
        <v>10</v>
      </c>
      <c r="O168" s="354">
        <v>20</v>
      </c>
      <c r="P168" s="354">
        <v>40</v>
      </c>
      <c r="Q168" s="354">
        <v>10</v>
      </c>
      <c r="R168" s="354">
        <v>0</v>
      </c>
      <c r="S168" s="354">
        <v>0</v>
      </c>
      <c r="T168" s="354">
        <v>25</v>
      </c>
      <c r="U168" s="354">
        <v>18</v>
      </c>
      <c r="V168" s="354">
        <v>33</v>
      </c>
      <c r="W168" s="354">
        <v>0</v>
      </c>
      <c r="X168" s="356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353">
        <v>8</v>
      </c>
      <c r="F169" s="354" t="s">
        <v>712</v>
      </c>
      <c r="G169" s="354" t="s">
        <v>770</v>
      </c>
      <c r="H169" s="362">
        <v>24.35</v>
      </c>
      <c r="I169" s="354">
        <v>7</v>
      </c>
      <c r="J169" s="354">
        <v>1</v>
      </c>
      <c r="K169" s="354">
        <v>0</v>
      </c>
      <c r="L169" s="354">
        <v>1</v>
      </c>
      <c r="M169" s="354">
        <v>1</v>
      </c>
      <c r="N169" s="354">
        <v>0</v>
      </c>
      <c r="O169" s="354">
        <v>0</v>
      </c>
      <c r="P169" s="354">
        <v>20</v>
      </c>
      <c r="Q169" s="354">
        <v>72</v>
      </c>
      <c r="R169" s="354">
        <v>20</v>
      </c>
      <c r="S169" s="354">
        <v>0</v>
      </c>
      <c r="T169" s="354">
        <v>0</v>
      </c>
      <c r="U169" s="354">
        <v>18</v>
      </c>
      <c r="V169" s="354">
        <v>24</v>
      </c>
      <c r="W169" s="354">
        <v>19</v>
      </c>
      <c r="X169" s="356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62" zoomScale="75" zoomScaleNormal="75" workbookViewId="0">
      <selection activeCell="AE73" sqref="AE7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4</v>
      </c>
      <c r="G7" s="354">
        <v>7</v>
      </c>
      <c r="H7" s="354">
        <v>5</v>
      </c>
      <c r="I7" s="355">
        <v>22</v>
      </c>
      <c r="J7" s="355">
        <v>14</v>
      </c>
      <c r="K7" s="354">
        <v>65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353">
        <v>1</v>
      </c>
      <c r="F9" s="354" t="s">
        <v>608</v>
      </c>
      <c r="G9" s="354" t="s">
        <v>770</v>
      </c>
      <c r="H9" s="362">
        <v>20.010000000000002</v>
      </c>
      <c r="I9" s="354">
        <v>2</v>
      </c>
      <c r="J9" s="354">
        <v>3</v>
      </c>
      <c r="K9" s="354">
        <v>0</v>
      </c>
      <c r="L9" s="354">
        <v>2</v>
      </c>
      <c r="M9" s="354">
        <v>1</v>
      </c>
      <c r="N9" s="354">
        <v>16</v>
      </c>
      <c r="O9" s="354">
        <v>24</v>
      </c>
      <c r="P9" s="354">
        <v>0</v>
      </c>
      <c r="Q9" s="354">
        <v>8</v>
      </c>
      <c r="R9" s="354">
        <v>0</v>
      </c>
      <c r="S9" s="354">
        <v>94</v>
      </c>
      <c r="T9" s="354">
        <v>25</v>
      </c>
      <c r="U9" s="354">
        <v>0</v>
      </c>
      <c r="V9" s="354">
        <v>23</v>
      </c>
      <c r="W9" s="354">
        <v>0</v>
      </c>
      <c r="X9" s="356">
        <v>21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353">
        <v>2</v>
      </c>
      <c r="F10" s="354" t="s">
        <v>684</v>
      </c>
      <c r="G10" s="354" t="s">
        <v>770</v>
      </c>
      <c r="H10" s="362">
        <v>30.67</v>
      </c>
      <c r="I10" s="354">
        <v>7</v>
      </c>
      <c r="J10" s="354">
        <v>4</v>
      </c>
      <c r="K10" s="354">
        <v>0</v>
      </c>
      <c r="L10" s="354">
        <v>2</v>
      </c>
      <c r="M10" s="354">
        <v>1</v>
      </c>
      <c r="N10" s="354">
        <v>88</v>
      </c>
      <c r="O10" s="354">
        <v>40</v>
      </c>
      <c r="P10" s="354">
        <v>148</v>
      </c>
      <c r="Q10" s="354">
        <v>64</v>
      </c>
      <c r="R10" s="354">
        <v>0</v>
      </c>
      <c r="S10" s="354">
        <v>0</v>
      </c>
      <c r="T10" s="354">
        <v>20</v>
      </c>
      <c r="U10" s="354">
        <v>15</v>
      </c>
      <c r="V10" s="354">
        <v>14</v>
      </c>
      <c r="W10" s="354">
        <v>0</v>
      </c>
      <c r="X10" s="356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353">
        <v>3</v>
      </c>
      <c r="F11" s="354" t="s">
        <v>610</v>
      </c>
      <c r="G11" s="354" t="s">
        <v>770</v>
      </c>
      <c r="H11" s="362">
        <v>25.91</v>
      </c>
      <c r="I11" s="354">
        <v>1</v>
      </c>
      <c r="J11" s="354">
        <v>3</v>
      </c>
      <c r="K11" s="354">
        <v>1</v>
      </c>
      <c r="L11" s="354">
        <v>1</v>
      </c>
      <c r="M11" s="354">
        <v>1</v>
      </c>
      <c r="N11" s="354">
        <v>0</v>
      </c>
      <c r="O11" s="354">
        <v>25</v>
      </c>
      <c r="P11" s="354">
        <v>38</v>
      </c>
      <c r="Q11" s="354">
        <v>28</v>
      </c>
      <c r="R11" s="354">
        <v>0</v>
      </c>
      <c r="S11" s="354">
        <v>0</v>
      </c>
      <c r="T11" s="354">
        <v>23</v>
      </c>
      <c r="U11" s="354">
        <v>14</v>
      </c>
      <c r="V11" s="354">
        <v>21</v>
      </c>
      <c r="W11" s="354">
        <v>0</v>
      </c>
      <c r="X11" s="356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6</v>
      </c>
      <c r="C12" s="256">
        <f t="shared" ca="1" si="3"/>
        <v>6</v>
      </c>
      <c r="E12" s="353">
        <v>4</v>
      </c>
      <c r="F12" s="354" t="s">
        <v>778</v>
      </c>
      <c r="G12" s="354" t="s">
        <v>770</v>
      </c>
      <c r="H12" s="362">
        <v>21.85</v>
      </c>
      <c r="I12" s="354">
        <v>6</v>
      </c>
      <c r="J12" s="354">
        <v>0</v>
      </c>
      <c r="K12" s="354">
        <v>0</v>
      </c>
      <c r="L12" s="354">
        <v>1</v>
      </c>
      <c r="M12" s="354">
        <v>1</v>
      </c>
      <c r="N12" s="354">
        <v>0</v>
      </c>
      <c r="O12" s="354">
        <v>43</v>
      </c>
      <c r="P12" s="354">
        <v>16</v>
      </c>
      <c r="Q12" s="354">
        <v>0</v>
      </c>
      <c r="R12" s="354">
        <v>46</v>
      </c>
      <c r="S12" s="354">
        <v>0</v>
      </c>
      <c r="T12" s="354">
        <v>23</v>
      </c>
      <c r="U12" s="354">
        <v>24</v>
      </c>
      <c r="V12" s="354">
        <v>0</v>
      </c>
      <c r="W12" s="354">
        <v>20</v>
      </c>
      <c r="X12" s="356">
        <v>0</v>
      </c>
      <c r="Y12" s="256">
        <f t="shared" ca="1" si="1"/>
        <v>6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353">
        <v>5</v>
      </c>
      <c r="F13" s="354" t="s">
        <v>661</v>
      </c>
      <c r="G13" s="354" t="s">
        <v>770</v>
      </c>
      <c r="H13" s="362">
        <v>22.1</v>
      </c>
      <c r="I13" s="354">
        <v>4</v>
      </c>
      <c r="J13" s="354">
        <v>1</v>
      </c>
      <c r="K13" s="354">
        <v>0</v>
      </c>
      <c r="L13" s="354">
        <v>1</v>
      </c>
      <c r="M13" s="354">
        <v>1</v>
      </c>
      <c r="N13" s="354">
        <v>0</v>
      </c>
      <c r="O13" s="354">
        <v>12</v>
      </c>
      <c r="P13" s="354">
        <v>32</v>
      </c>
      <c r="Q13" s="354">
        <v>25</v>
      </c>
      <c r="R13" s="354">
        <v>0</v>
      </c>
      <c r="S13" s="354">
        <v>0</v>
      </c>
      <c r="T13" s="354">
        <v>16</v>
      </c>
      <c r="U13" s="354">
        <v>25</v>
      </c>
      <c r="V13" s="354">
        <v>27</v>
      </c>
      <c r="W13" s="354">
        <v>0</v>
      </c>
      <c r="X13" s="356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353">
        <v>6</v>
      </c>
      <c r="F14" s="354" t="s">
        <v>657</v>
      </c>
      <c r="G14" s="354" t="s">
        <v>769</v>
      </c>
      <c r="H14" s="362">
        <v>20.399999999999999</v>
      </c>
      <c r="I14" s="354">
        <v>5</v>
      </c>
      <c r="J14" s="354">
        <v>0</v>
      </c>
      <c r="K14" s="354">
        <v>0</v>
      </c>
      <c r="L14" s="354">
        <v>0</v>
      </c>
      <c r="M14" s="354">
        <v>1</v>
      </c>
      <c r="N14" s="354">
        <v>0</v>
      </c>
      <c r="O14" s="354">
        <v>0</v>
      </c>
      <c r="P14" s="354">
        <v>6</v>
      </c>
      <c r="Q14" s="354">
        <v>0</v>
      </c>
      <c r="R14" s="354">
        <v>40</v>
      </c>
      <c r="S14" s="354">
        <v>0</v>
      </c>
      <c r="T14" s="354">
        <v>0</v>
      </c>
      <c r="U14" s="354">
        <v>25</v>
      </c>
      <c r="V14" s="354">
        <v>0</v>
      </c>
      <c r="W14" s="354">
        <v>23</v>
      </c>
      <c r="X14" s="356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777</v>
      </c>
      <c r="G15" s="354" t="s">
        <v>769</v>
      </c>
      <c r="H15" s="362">
        <v>21.41</v>
      </c>
      <c r="I15" s="354">
        <v>5</v>
      </c>
      <c r="J15" s="354">
        <v>2</v>
      </c>
      <c r="K15" s="354">
        <v>1</v>
      </c>
      <c r="L15" s="354">
        <v>0</v>
      </c>
      <c r="M15" s="354">
        <v>1</v>
      </c>
      <c r="N15" s="354">
        <v>0</v>
      </c>
      <c r="O15" s="354">
        <v>0</v>
      </c>
      <c r="P15" s="354">
        <v>0</v>
      </c>
      <c r="Q15" s="354">
        <v>36</v>
      </c>
      <c r="R15" s="354">
        <v>0</v>
      </c>
      <c r="S15" s="354">
        <v>0</v>
      </c>
      <c r="T15" s="354">
        <v>0</v>
      </c>
      <c r="U15" s="354">
        <v>0</v>
      </c>
      <c r="V15" s="354">
        <v>20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353">
        <v>8</v>
      </c>
      <c r="F16" s="354" t="s">
        <v>780</v>
      </c>
      <c r="G16" s="354" t="s">
        <v>769</v>
      </c>
      <c r="H16" s="362">
        <v>18.93</v>
      </c>
      <c r="I16" s="354">
        <v>3</v>
      </c>
      <c r="J16" s="354">
        <v>0</v>
      </c>
      <c r="K16" s="354">
        <v>0</v>
      </c>
      <c r="L16" s="354">
        <v>0</v>
      </c>
      <c r="M16" s="354">
        <v>1</v>
      </c>
      <c r="N16" s="354">
        <v>0</v>
      </c>
      <c r="O16" s="354">
        <v>0</v>
      </c>
      <c r="P16" s="354">
        <v>5</v>
      </c>
      <c r="Q16" s="354">
        <v>12</v>
      </c>
      <c r="R16" s="354">
        <v>0</v>
      </c>
      <c r="S16" s="354">
        <v>0</v>
      </c>
      <c r="T16" s="354">
        <v>0</v>
      </c>
      <c r="U16" s="354">
        <v>26</v>
      </c>
      <c r="V16" s="354">
        <v>22</v>
      </c>
      <c r="W16" s="354">
        <v>0</v>
      </c>
      <c r="X16" s="356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/>
      <c r="F24" s="361"/>
      <c r="G24" s="354">
        <v>5</v>
      </c>
      <c r="H24" s="354">
        <v>7</v>
      </c>
      <c r="I24" s="355">
        <v>16</v>
      </c>
      <c r="J24" s="355">
        <v>19</v>
      </c>
      <c r="K24" s="354">
        <v>51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353">
        <v>1</v>
      </c>
      <c r="F26" s="354" t="s">
        <v>789</v>
      </c>
      <c r="G26" s="354" t="s">
        <v>769</v>
      </c>
      <c r="H26" s="362">
        <v>19.02</v>
      </c>
      <c r="I26" s="354">
        <v>1</v>
      </c>
      <c r="J26" s="354">
        <v>3</v>
      </c>
      <c r="K26" s="354">
        <v>0</v>
      </c>
      <c r="L26" s="354">
        <v>1</v>
      </c>
      <c r="M26" s="354">
        <v>1</v>
      </c>
      <c r="N26" s="354">
        <v>25</v>
      </c>
      <c r="O26" s="354">
        <v>0</v>
      </c>
      <c r="P26" s="354">
        <v>0</v>
      </c>
      <c r="Q26" s="354">
        <v>0</v>
      </c>
      <c r="R26" s="354">
        <v>0</v>
      </c>
      <c r="S26" s="354">
        <v>0</v>
      </c>
      <c r="T26" s="354">
        <v>0</v>
      </c>
      <c r="U26" s="354">
        <v>0</v>
      </c>
      <c r="V26" s="354">
        <v>0</v>
      </c>
      <c r="W26" s="354">
        <v>0</v>
      </c>
      <c r="X26" s="356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26</v>
      </c>
      <c r="C27" s="256">
        <f t="shared" ref="C27:C33" ca="1" si="9">Y27</f>
        <v>26</v>
      </c>
      <c r="E27" s="353">
        <v>2</v>
      </c>
      <c r="F27" s="354" t="s">
        <v>611</v>
      </c>
      <c r="G27" s="354" t="s">
        <v>770</v>
      </c>
      <c r="H27" s="362">
        <v>27.81</v>
      </c>
      <c r="I27" s="354">
        <v>5</v>
      </c>
      <c r="J27" s="354">
        <v>1</v>
      </c>
      <c r="K27" s="354">
        <v>2</v>
      </c>
      <c r="L27" s="354">
        <v>1</v>
      </c>
      <c r="M27" s="354">
        <v>1</v>
      </c>
      <c r="N27" s="354">
        <v>0</v>
      </c>
      <c r="O27" s="354">
        <v>40</v>
      </c>
      <c r="P27" s="354">
        <v>0</v>
      </c>
      <c r="Q27" s="354">
        <v>20</v>
      </c>
      <c r="R27" s="354">
        <v>106</v>
      </c>
      <c r="S27" s="354">
        <v>0</v>
      </c>
      <c r="T27" s="354">
        <v>19</v>
      </c>
      <c r="U27" s="354">
        <v>0</v>
      </c>
      <c r="V27" s="354">
        <v>17</v>
      </c>
      <c r="W27" s="354">
        <v>15</v>
      </c>
      <c r="X27" s="356">
        <v>0</v>
      </c>
      <c r="Y27" s="256">
        <f t="shared" ca="1" si="7"/>
        <v>26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353">
        <v>3</v>
      </c>
      <c r="F28" s="354" t="s">
        <v>729</v>
      </c>
      <c r="G28" s="354" t="s">
        <v>769</v>
      </c>
      <c r="H28" s="362">
        <v>18.09</v>
      </c>
      <c r="I28" s="354">
        <v>2</v>
      </c>
      <c r="J28" s="354">
        <v>1</v>
      </c>
      <c r="K28" s="354">
        <v>0</v>
      </c>
      <c r="L28" s="354">
        <v>0</v>
      </c>
      <c r="M28" s="354">
        <v>1</v>
      </c>
      <c r="N28" s="354">
        <v>0</v>
      </c>
      <c r="O28" s="354">
        <v>0</v>
      </c>
      <c r="P28" s="354">
        <v>0</v>
      </c>
      <c r="Q28" s="354">
        <v>43</v>
      </c>
      <c r="R28" s="354">
        <v>0</v>
      </c>
      <c r="S28" s="354">
        <v>0</v>
      </c>
      <c r="T28" s="354">
        <v>0</v>
      </c>
      <c r="U28" s="354">
        <v>0</v>
      </c>
      <c r="V28" s="354">
        <v>24</v>
      </c>
      <c r="W28" s="354">
        <v>0</v>
      </c>
      <c r="X28" s="356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353">
        <v>4</v>
      </c>
      <c r="F29" s="354" t="s">
        <v>791</v>
      </c>
      <c r="G29" s="354" t="s">
        <v>770</v>
      </c>
      <c r="H29" s="362">
        <v>19.64</v>
      </c>
      <c r="I29" s="354">
        <v>7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20</v>
      </c>
      <c r="P29" s="354">
        <v>32</v>
      </c>
      <c r="Q29" s="354">
        <v>0</v>
      </c>
      <c r="R29" s="354">
        <v>16</v>
      </c>
      <c r="S29" s="354">
        <v>0</v>
      </c>
      <c r="T29" s="354">
        <v>37</v>
      </c>
      <c r="U29" s="354">
        <v>23</v>
      </c>
      <c r="V29" s="354">
        <v>0</v>
      </c>
      <c r="W29" s="354">
        <v>19</v>
      </c>
      <c r="X29" s="356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353">
        <v>5</v>
      </c>
      <c r="F30" s="354" t="s">
        <v>621</v>
      </c>
      <c r="G30" s="354" t="s">
        <v>769</v>
      </c>
      <c r="H30" s="362">
        <v>19.59</v>
      </c>
      <c r="I30" s="354">
        <v>5</v>
      </c>
      <c r="J30" s="354">
        <v>0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32</v>
      </c>
      <c r="R30" s="354">
        <v>13</v>
      </c>
      <c r="S30" s="354">
        <v>0</v>
      </c>
      <c r="T30" s="354">
        <v>0</v>
      </c>
      <c r="U30" s="354">
        <v>0</v>
      </c>
      <c r="V30" s="354">
        <v>23</v>
      </c>
      <c r="W30" s="354">
        <v>29</v>
      </c>
      <c r="X30" s="356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353">
        <v>6</v>
      </c>
      <c r="F31" s="354" t="s">
        <v>682</v>
      </c>
      <c r="G31" s="354" t="s">
        <v>770</v>
      </c>
      <c r="H31" s="362">
        <v>21.47</v>
      </c>
      <c r="I31" s="354">
        <v>2</v>
      </c>
      <c r="J31" s="354">
        <v>1</v>
      </c>
      <c r="K31" s="354">
        <v>0</v>
      </c>
      <c r="L31" s="354">
        <v>1</v>
      </c>
      <c r="M31" s="354">
        <v>0</v>
      </c>
      <c r="N31" s="354">
        <v>0</v>
      </c>
      <c r="O31" s="354">
        <v>50</v>
      </c>
      <c r="P31" s="354">
        <v>8</v>
      </c>
      <c r="Q31" s="354">
        <v>32</v>
      </c>
      <c r="R31" s="354">
        <v>0</v>
      </c>
      <c r="S31" s="354">
        <v>0</v>
      </c>
      <c r="T31" s="354">
        <v>27</v>
      </c>
      <c r="U31" s="354">
        <v>20</v>
      </c>
      <c r="V31" s="354">
        <v>23</v>
      </c>
      <c r="W31" s="354">
        <v>0</v>
      </c>
      <c r="X31" s="356">
        <v>0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353">
        <v>7</v>
      </c>
      <c r="F32" s="354" t="s">
        <v>788</v>
      </c>
      <c r="G32" s="354" t="s">
        <v>769</v>
      </c>
      <c r="H32" s="362">
        <v>20.440000000000001</v>
      </c>
      <c r="I32" s="354">
        <v>5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353">
        <v>8</v>
      </c>
      <c r="F33" s="354" t="s">
        <v>622</v>
      </c>
      <c r="G33" s="354" t="s">
        <v>770</v>
      </c>
      <c r="H33" s="362">
        <v>21.89</v>
      </c>
      <c r="I33" s="354">
        <v>2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10</v>
      </c>
      <c r="P33" s="354">
        <v>0</v>
      </c>
      <c r="Q33" s="354">
        <v>32</v>
      </c>
      <c r="R33" s="354">
        <v>0</v>
      </c>
      <c r="S33" s="354">
        <v>82</v>
      </c>
      <c r="T33" s="354">
        <v>21</v>
      </c>
      <c r="U33" s="354">
        <v>0</v>
      </c>
      <c r="V33" s="354">
        <v>20</v>
      </c>
      <c r="W33" s="354">
        <v>0</v>
      </c>
      <c r="X33" s="356">
        <v>24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13</v>
      </c>
      <c r="E34" s="353">
        <v>9</v>
      </c>
      <c r="F34" s="354" t="s">
        <v>810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13</v>
      </c>
      <c r="Z34" s="256">
        <f t="shared" ca="1" si="8"/>
        <v>1</v>
      </c>
      <c r="AA34" s="256">
        <f t="shared" ca="1" si="10"/>
        <v>1</v>
      </c>
    </row>
    <row r="35" spans="2:28" ht="15.75" thickBot="1" x14ac:dyDescent="0.3">
      <c r="B35" s="256">
        <f t="shared" ca="1" si="6"/>
        <v>41</v>
      </c>
      <c r="E35" s="357">
        <v>10</v>
      </c>
      <c r="F35" s="358" t="s">
        <v>833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41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11" t="s">
        <v>749</v>
      </c>
      <c r="F40" s="1612" t="s">
        <v>750</v>
      </c>
      <c r="G40" s="1612" t="s">
        <v>751</v>
      </c>
      <c r="H40" s="1612" t="s">
        <v>752</v>
      </c>
      <c r="I40" s="1612" t="s">
        <v>753</v>
      </c>
      <c r="J40" s="1612" t="s">
        <v>754</v>
      </c>
      <c r="K40" s="1612" t="s">
        <v>755</v>
      </c>
      <c r="L40" s="1612"/>
      <c r="M40" s="1612"/>
      <c r="N40" s="1612"/>
      <c r="O40" s="1612"/>
      <c r="P40" s="1612"/>
      <c r="Q40" s="1612"/>
      <c r="R40" s="1612"/>
      <c r="S40" s="1612"/>
      <c r="T40" s="1612"/>
      <c r="U40" s="1612"/>
      <c r="V40" s="1612"/>
      <c r="W40" s="1612"/>
      <c r="X40" s="16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621">
        <v>3</v>
      </c>
      <c r="F41" s="1622">
        <v>8</v>
      </c>
      <c r="G41" s="1615">
        <v>1</v>
      </c>
      <c r="H41" s="1615">
        <v>11</v>
      </c>
      <c r="I41" s="1616">
        <v>10</v>
      </c>
      <c r="J41" s="1616">
        <v>25</v>
      </c>
      <c r="K41" s="1615">
        <v>47</v>
      </c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615"/>
      <c r="W41" s="1615"/>
      <c r="X41" s="1617"/>
      <c r="AA41" s="256">
        <f>IF(E41=D38,0,1)</f>
        <v>0</v>
      </c>
    </row>
    <row r="42" spans="2:28" x14ac:dyDescent="0.25">
      <c r="E42" s="1614" t="s">
        <v>581</v>
      </c>
      <c r="F42" s="1615" t="s">
        <v>63</v>
      </c>
      <c r="G42" s="1615" t="s">
        <v>756</v>
      </c>
      <c r="H42" s="1615" t="s">
        <v>757</v>
      </c>
      <c r="I42" s="1616" t="s">
        <v>66</v>
      </c>
      <c r="J42" s="1616" t="s">
        <v>67</v>
      </c>
      <c r="K42" s="1615" t="s">
        <v>68</v>
      </c>
      <c r="L42" s="1615" t="s">
        <v>69</v>
      </c>
      <c r="M42" s="1615" t="s">
        <v>22</v>
      </c>
      <c r="N42" s="1615" t="s">
        <v>758</v>
      </c>
      <c r="O42" s="1615" t="s">
        <v>759</v>
      </c>
      <c r="P42" s="1615" t="s">
        <v>760</v>
      </c>
      <c r="Q42" s="1615" t="s">
        <v>761</v>
      </c>
      <c r="R42" s="1615" t="s">
        <v>762</v>
      </c>
      <c r="S42" s="1615" t="s">
        <v>763</v>
      </c>
      <c r="T42" s="1615" t="s">
        <v>764</v>
      </c>
      <c r="U42" s="1615" t="s">
        <v>765</v>
      </c>
      <c r="V42" s="1615" t="s">
        <v>766</v>
      </c>
      <c r="W42" s="1615" t="s">
        <v>767</v>
      </c>
      <c r="X42" s="1617" t="s">
        <v>768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614">
        <v>1</v>
      </c>
      <c r="F43" s="1615" t="s">
        <v>812</v>
      </c>
      <c r="G43" s="1615" t="s">
        <v>769</v>
      </c>
      <c r="H43" s="1623">
        <v>16.940000000000001</v>
      </c>
      <c r="I43" s="1615">
        <v>1</v>
      </c>
      <c r="J43" s="1615">
        <v>1</v>
      </c>
      <c r="K43" s="1615">
        <v>0</v>
      </c>
      <c r="L43" s="1615">
        <v>0</v>
      </c>
      <c r="M43" s="1615">
        <v>1</v>
      </c>
      <c r="N43" s="1615">
        <v>0</v>
      </c>
      <c r="O43" s="1615">
        <v>0</v>
      </c>
      <c r="P43" s="1615">
        <v>0</v>
      </c>
      <c r="Q43" s="1615">
        <v>0</v>
      </c>
      <c r="R43" s="1615">
        <v>0</v>
      </c>
      <c r="S43" s="1615">
        <v>0</v>
      </c>
      <c r="T43" s="1615">
        <v>0</v>
      </c>
      <c r="U43" s="1615">
        <v>0</v>
      </c>
      <c r="V43" s="1615">
        <v>0</v>
      </c>
      <c r="W43" s="1615">
        <v>0</v>
      </c>
      <c r="X43" s="1617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614">
        <v>2</v>
      </c>
      <c r="F44" s="1615" t="s">
        <v>585</v>
      </c>
      <c r="G44" s="1615" t="s">
        <v>769</v>
      </c>
      <c r="H44" s="1623">
        <v>21.14</v>
      </c>
      <c r="I44" s="1615">
        <v>2</v>
      </c>
      <c r="J44" s="1615">
        <v>2</v>
      </c>
      <c r="K44" s="1615">
        <v>0</v>
      </c>
      <c r="L44" s="1615">
        <v>0</v>
      </c>
      <c r="M44" s="1615">
        <v>1</v>
      </c>
      <c r="N44" s="1615">
        <v>0</v>
      </c>
      <c r="O44" s="1615">
        <v>0</v>
      </c>
      <c r="P44" s="1615">
        <v>0</v>
      </c>
      <c r="Q44" s="1615">
        <v>20</v>
      </c>
      <c r="R44" s="1615">
        <v>0</v>
      </c>
      <c r="S44" s="1615">
        <v>0</v>
      </c>
      <c r="T44" s="1615">
        <v>0</v>
      </c>
      <c r="U44" s="1615">
        <v>0</v>
      </c>
      <c r="V44" s="1615">
        <v>23</v>
      </c>
      <c r="W44" s="1615">
        <v>0</v>
      </c>
      <c r="X44" s="1617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614">
        <v>3</v>
      </c>
      <c r="F45" s="1615" t="s">
        <v>792</v>
      </c>
      <c r="G45" s="1615" t="s">
        <v>769</v>
      </c>
      <c r="H45" s="1623">
        <v>21.13</v>
      </c>
      <c r="I45" s="1615">
        <v>2</v>
      </c>
      <c r="J45" s="1615">
        <v>2</v>
      </c>
      <c r="K45" s="1615">
        <v>0</v>
      </c>
      <c r="L45" s="1615">
        <v>0</v>
      </c>
      <c r="M45" s="1615">
        <v>1</v>
      </c>
      <c r="N45" s="1615">
        <v>0</v>
      </c>
      <c r="O45" s="1615">
        <v>32</v>
      </c>
      <c r="P45" s="1615">
        <v>0</v>
      </c>
      <c r="Q45" s="1615">
        <v>57</v>
      </c>
      <c r="R45" s="1615">
        <v>0</v>
      </c>
      <c r="S45" s="1615">
        <v>0</v>
      </c>
      <c r="T45" s="1615">
        <v>23</v>
      </c>
      <c r="U45" s="1615">
        <v>0</v>
      </c>
      <c r="V45" s="1615">
        <v>20</v>
      </c>
      <c r="W45" s="1615">
        <v>0</v>
      </c>
      <c r="X45" s="1617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614">
        <v>4</v>
      </c>
      <c r="F46" s="1615" t="s">
        <v>794</v>
      </c>
      <c r="G46" s="1615" t="s">
        <v>770</v>
      </c>
      <c r="H46" s="1623">
        <v>24.24</v>
      </c>
      <c r="I46" s="1615">
        <v>8</v>
      </c>
      <c r="J46" s="1615">
        <v>0</v>
      </c>
      <c r="K46" s="1615">
        <v>0</v>
      </c>
      <c r="L46" s="1615">
        <v>1</v>
      </c>
      <c r="M46" s="1615">
        <v>1</v>
      </c>
      <c r="N46" s="1615">
        <v>0</v>
      </c>
      <c r="O46" s="1615">
        <v>56</v>
      </c>
      <c r="P46" s="1615">
        <v>25</v>
      </c>
      <c r="Q46" s="1615">
        <v>118</v>
      </c>
      <c r="R46" s="1615">
        <v>0</v>
      </c>
      <c r="S46" s="1615">
        <v>0</v>
      </c>
      <c r="T46" s="1615">
        <v>20</v>
      </c>
      <c r="U46" s="1615">
        <v>24</v>
      </c>
      <c r="V46" s="1615">
        <v>18</v>
      </c>
      <c r="W46" s="1615">
        <v>0</v>
      </c>
      <c r="X46" s="1617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614">
        <v>5</v>
      </c>
      <c r="F47" s="1615" t="s">
        <v>633</v>
      </c>
      <c r="G47" s="1615" t="s">
        <v>769</v>
      </c>
      <c r="H47" s="1623">
        <v>24.82</v>
      </c>
      <c r="I47" s="1615">
        <v>4</v>
      </c>
      <c r="J47" s="1615">
        <v>2</v>
      </c>
      <c r="K47" s="1615">
        <v>0</v>
      </c>
      <c r="L47" s="1615">
        <v>0</v>
      </c>
      <c r="M47" s="1615">
        <v>1</v>
      </c>
      <c r="N47" s="1615">
        <v>0</v>
      </c>
      <c r="O47" s="1615">
        <v>0</v>
      </c>
      <c r="P47" s="1615">
        <v>0</v>
      </c>
      <c r="Q47" s="1615">
        <v>0</v>
      </c>
      <c r="R47" s="1615">
        <v>0</v>
      </c>
      <c r="S47" s="1615">
        <v>0</v>
      </c>
      <c r="T47" s="1615">
        <v>0</v>
      </c>
      <c r="U47" s="1615">
        <v>0</v>
      </c>
      <c r="V47" s="1615">
        <v>0</v>
      </c>
      <c r="W47" s="1615">
        <v>0</v>
      </c>
      <c r="X47" s="1617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66</v>
      </c>
      <c r="C48" s="256">
        <f t="shared" ca="1" si="15"/>
        <v>66</v>
      </c>
      <c r="E48" s="1614">
        <v>6</v>
      </c>
      <c r="F48" s="1615" t="s">
        <v>822</v>
      </c>
      <c r="G48" s="1615" t="s">
        <v>769</v>
      </c>
      <c r="H48" s="1623">
        <v>16.28</v>
      </c>
      <c r="I48" s="1615">
        <v>0</v>
      </c>
      <c r="J48" s="1615">
        <v>0</v>
      </c>
      <c r="K48" s="1615">
        <v>0</v>
      </c>
      <c r="L48" s="1615">
        <v>0</v>
      </c>
      <c r="M48" s="1615">
        <v>1</v>
      </c>
      <c r="N48" s="1615">
        <v>0</v>
      </c>
      <c r="O48" s="1615">
        <v>0</v>
      </c>
      <c r="P48" s="1615">
        <v>40</v>
      </c>
      <c r="Q48" s="1615">
        <v>0</v>
      </c>
      <c r="R48" s="1615">
        <v>0</v>
      </c>
      <c r="S48" s="1615">
        <v>0</v>
      </c>
      <c r="T48" s="1615">
        <v>0</v>
      </c>
      <c r="U48" s="1615">
        <v>36</v>
      </c>
      <c r="V48" s="1615">
        <v>0</v>
      </c>
      <c r="W48" s="1615">
        <v>0</v>
      </c>
      <c r="X48" s="1617">
        <v>0</v>
      </c>
      <c r="Y48" s="256">
        <f t="shared" ca="1" si="13"/>
        <v>66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614">
        <v>7</v>
      </c>
      <c r="F49" s="1615" t="s">
        <v>583</v>
      </c>
      <c r="G49" s="1615" t="s">
        <v>769</v>
      </c>
      <c r="H49" s="1623">
        <v>17.8</v>
      </c>
      <c r="I49" s="1615">
        <v>4</v>
      </c>
      <c r="J49" s="1615">
        <v>1</v>
      </c>
      <c r="K49" s="1615">
        <v>0</v>
      </c>
      <c r="L49" s="1615">
        <v>0</v>
      </c>
      <c r="M49" s="1615">
        <v>1</v>
      </c>
      <c r="N49" s="1615">
        <v>0</v>
      </c>
      <c r="O49" s="1615">
        <v>0</v>
      </c>
      <c r="P49" s="1615">
        <v>0</v>
      </c>
      <c r="Q49" s="1615">
        <v>4</v>
      </c>
      <c r="R49" s="1615">
        <v>0</v>
      </c>
      <c r="S49" s="1615">
        <v>0</v>
      </c>
      <c r="T49" s="1615">
        <v>0</v>
      </c>
      <c r="U49" s="1615">
        <v>0</v>
      </c>
      <c r="V49" s="1615">
        <v>26</v>
      </c>
      <c r="W49" s="1615">
        <v>0</v>
      </c>
      <c r="X49" s="1617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614">
        <v>8</v>
      </c>
      <c r="F50" s="1615" t="s">
        <v>584</v>
      </c>
      <c r="G50" s="1615" t="s">
        <v>769</v>
      </c>
      <c r="H50" s="1623">
        <v>25.45</v>
      </c>
      <c r="I50" s="1615">
        <v>3</v>
      </c>
      <c r="J50" s="1615">
        <v>2</v>
      </c>
      <c r="K50" s="1615">
        <v>1</v>
      </c>
      <c r="L50" s="1615">
        <v>0</v>
      </c>
      <c r="M50" s="1615">
        <v>1</v>
      </c>
      <c r="N50" s="1615">
        <v>0</v>
      </c>
      <c r="O50" s="1615">
        <v>40</v>
      </c>
      <c r="P50" s="1615">
        <v>72</v>
      </c>
      <c r="Q50" s="1615">
        <v>0</v>
      </c>
      <c r="R50" s="1615">
        <v>0</v>
      </c>
      <c r="S50" s="1615">
        <v>0</v>
      </c>
      <c r="T50" s="1615">
        <v>21</v>
      </c>
      <c r="U50" s="1615">
        <v>23</v>
      </c>
      <c r="V50" s="1615">
        <v>0</v>
      </c>
      <c r="W50" s="1615">
        <v>0</v>
      </c>
      <c r="X50" s="1617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614">
        <v>9</v>
      </c>
      <c r="F51" s="1615" t="s">
        <v>1</v>
      </c>
      <c r="G51" s="1615"/>
      <c r="H51" s="1623"/>
      <c r="I51" s="1615">
        <v>0</v>
      </c>
      <c r="J51" s="1615">
        <v>0</v>
      </c>
      <c r="K51" s="1615">
        <v>0</v>
      </c>
      <c r="L51" s="1615">
        <v>0</v>
      </c>
      <c r="M51" s="1615">
        <v>0</v>
      </c>
      <c r="N51" s="1615">
        <v>0</v>
      </c>
      <c r="O51" s="1615">
        <v>0</v>
      </c>
      <c r="P51" s="1615">
        <v>0</v>
      </c>
      <c r="Q51" s="1615">
        <v>0</v>
      </c>
      <c r="R51" s="1615">
        <v>0</v>
      </c>
      <c r="S51" s="1615">
        <v>0</v>
      </c>
      <c r="T51" s="1615">
        <v>0</v>
      </c>
      <c r="U51" s="1615">
        <v>0</v>
      </c>
      <c r="V51" s="1615">
        <v>0</v>
      </c>
      <c r="W51" s="1615">
        <v>0</v>
      </c>
      <c r="X51" s="16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618">
        <v>10</v>
      </c>
      <c r="F52" s="1619" t="s">
        <v>1</v>
      </c>
      <c r="G52" s="1619"/>
      <c r="H52" s="1624"/>
      <c r="I52" s="1619">
        <v>0</v>
      </c>
      <c r="J52" s="1619">
        <v>0</v>
      </c>
      <c r="K52" s="1619">
        <v>0</v>
      </c>
      <c r="L52" s="1619">
        <v>0</v>
      </c>
      <c r="M52" s="1619">
        <v>0</v>
      </c>
      <c r="N52" s="1619">
        <v>0</v>
      </c>
      <c r="O52" s="1619">
        <v>0</v>
      </c>
      <c r="P52" s="1619">
        <v>0</v>
      </c>
      <c r="Q52" s="1619">
        <v>0</v>
      </c>
      <c r="R52" s="1619">
        <v>0</v>
      </c>
      <c r="S52" s="1619">
        <v>0</v>
      </c>
      <c r="T52" s="1619">
        <v>0</v>
      </c>
      <c r="U52" s="1619">
        <v>0</v>
      </c>
      <c r="V52" s="1619">
        <v>0</v>
      </c>
      <c r="W52" s="1619">
        <v>0</v>
      </c>
      <c r="X52" s="16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569" t="s">
        <v>749</v>
      </c>
      <c r="F57" s="1570" t="s">
        <v>750</v>
      </c>
      <c r="G57" s="1570" t="s">
        <v>751</v>
      </c>
      <c r="H57" s="1570" t="s">
        <v>752</v>
      </c>
      <c r="I57" s="1570" t="s">
        <v>753</v>
      </c>
      <c r="J57" s="1570" t="s">
        <v>754</v>
      </c>
      <c r="K57" s="1570" t="s">
        <v>755</v>
      </c>
      <c r="L57" s="1570"/>
      <c r="M57" s="1570"/>
      <c r="N57" s="1570"/>
      <c r="O57" s="1570"/>
      <c r="P57" s="1570"/>
      <c r="Q57" s="1570"/>
      <c r="R57" s="1570"/>
      <c r="S57" s="1570"/>
      <c r="T57" s="1570"/>
      <c r="U57" s="1570"/>
      <c r="V57" s="1570"/>
      <c r="W57" s="1570"/>
      <c r="X57" s="157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79">
        <v>4</v>
      </c>
      <c r="F58" s="1580">
        <v>1</v>
      </c>
      <c r="G58" s="1573">
        <v>5</v>
      </c>
      <c r="H58" s="1573">
        <v>7</v>
      </c>
      <c r="I58" s="1574">
        <v>14</v>
      </c>
      <c r="J58" s="1574">
        <v>22</v>
      </c>
      <c r="K58" s="1573">
        <v>48</v>
      </c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5"/>
      <c r="AA58" s="256">
        <f>IF(E58=D55,0,1)</f>
        <v>0</v>
      </c>
    </row>
    <row r="59" spans="2:28" x14ac:dyDescent="0.25">
      <c r="E59" s="1572" t="s">
        <v>581</v>
      </c>
      <c r="F59" s="1573" t="s">
        <v>63</v>
      </c>
      <c r="G59" s="1573" t="s">
        <v>756</v>
      </c>
      <c r="H59" s="1573" t="s">
        <v>757</v>
      </c>
      <c r="I59" s="1574" t="s">
        <v>66</v>
      </c>
      <c r="J59" s="1574" t="s">
        <v>67</v>
      </c>
      <c r="K59" s="1573" t="s">
        <v>68</v>
      </c>
      <c r="L59" s="1573" t="s">
        <v>69</v>
      </c>
      <c r="M59" s="1573" t="s">
        <v>22</v>
      </c>
      <c r="N59" s="1573" t="s">
        <v>758</v>
      </c>
      <c r="O59" s="1573" t="s">
        <v>759</v>
      </c>
      <c r="P59" s="1573" t="s">
        <v>760</v>
      </c>
      <c r="Q59" s="1573" t="s">
        <v>761</v>
      </c>
      <c r="R59" s="1573" t="s">
        <v>762</v>
      </c>
      <c r="S59" s="1573" t="s">
        <v>763</v>
      </c>
      <c r="T59" s="1573" t="s">
        <v>764</v>
      </c>
      <c r="U59" s="1573" t="s">
        <v>765</v>
      </c>
      <c r="V59" s="1573" t="s">
        <v>766</v>
      </c>
      <c r="W59" s="1573" t="s">
        <v>767</v>
      </c>
      <c r="X59" s="1575" t="s">
        <v>768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572">
        <v>1</v>
      </c>
      <c r="F60" s="1573" t="s">
        <v>692</v>
      </c>
      <c r="G60" s="1573" t="s">
        <v>769</v>
      </c>
      <c r="H60" s="1581">
        <v>18.2</v>
      </c>
      <c r="I60" s="1573">
        <v>5</v>
      </c>
      <c r="J60" s="1573">
        <v>0</v>
      </c>
      <c r="K60" s="1573">
        <v>0</v>
      </c>
      <c r="L60" s="1573">
        <v>0</v>
      </c>
      <c r="M60" s="1573">
        <v>1</v>
      </c>
      <c r="N60" s="1573">
        <v>0</v>
      </c>
      <c r="O60" s="1573">
        <v>0</v>
      </c>
      <c r="P60" s="1573">
        <v>32</v>
      </c>
      <c r="Q60" s="1573">
        <v>0</v>
      </c>
      <c r="R60" s="1573">
        <v>2</v>
      </c>
      <c r="S60" s="1573">
        <v>0</v>
      </c>
      <c r="T60" s="1573">
        <v>0</v>
      </c>
      <c r="U60" s="1573">
        <v>25</v>
      </c>
      <c r="V60" s="1573">
        <v>0</v>
      </c>
      <c r="W60" s="1573">
        <v>33</v>
      </c>
      <c r="X60" s="157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572">
        <v>2</v>
      </c>
      <c r="F61" s="1573" t="s">
        <v>796</v>
      </c>
      <c r="G61" s="1573" t="s">
        <v>769</v>
      </c>
      <c r="H61" s="1581">
        <v>16.27</v>
      </c>
      <c r="I61" s="1573">
        <v>1</v>
      </c>
      <c r="J61" s="1573">
        <v>0</v>
      </c>
      <c r="K61" s="1573">
        <v>0</v>
      </c>
      <c r="L61" s="1573">
        <v>0</v>
      </c>
      <c r="M61" s="1573">
        <v>1</v>
      </c>
      <c r="N61" s="1573">
        <v>0</v>
      </c>
      <c r="O61" s="1573">
        <v>0</v>
      </c>
      <c r="P61" s="1573">
        <v>0</v>
      </c>
      <c r="Q61" s="1573">
        <v>0</v>
      </c>
      <c r="R61" s="1573">
        <v>0</v>
      </c>
      <c r="S61" s="1573">
        <v>0</v>
      </c>
      <c r="T61" s="1573">
        <v>0</v>
      </c>
      <c r="U61" s="1573">
        <v>0</v>
      </c>
      <c r="V61" s="1573">
        <v>0</v>
      </c>
      <c r="W61" s="1573">
        <v>0</v>
      </c>
      <c r="X61" s="1575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572">
        <v>3</v>
      </c>
      <c r="F62" s="1573" t="s">
        <v>797</v>
      </c>
      <c r="G62" s="1573" t="s">
        <v>769</v>
      </c>
      <c r="H62" s="1581">
        <v>24.06</v>
      </c>
      <c r="I62" s="1573">
        <v>6</v>
      </c>
      <c r="J62" s="1573">
        <v>0</v>
      </c>
      <c r="K62" s="1573">
        <v>2</v>
      </c>
      <c r="L62" s="1573">
        <v>1</v>
      </c>
      <c r="M62" s="1573">
        <v>1</v>
      </c>
      <c r="N62" s="1573">
        <v>40</v>
      </c>
      <c r="O62" s="1573">
        <v>0</v>
      </c>
      <c r="P62" s="1573">
        <v>0</v>
      </c>
      <c r="Q62" s="1573">
        <v>0</v>
      </c>
      <c r="R62" s="1573">
        <v>0</v>
      </c>
      <c r="S62" s="1573">
        <v>0</v>
      </c>
      <c r="T62" s="1573">
        <v>0</v>
      </c>
      <c r="U62" s="1573">
        <v>0</v>
      </c>
      <c r="V62" s="1573">
        <v>0</v>
      </c>
      <c r="W62" s="1573">
        <v>0</v>
      </c>
      <c r="X62" s="1575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1572">
        <v>4</v>
      </c>
      <c r="F63" s="1573" t="s">
        <v>730</v>
      </c>
      <c r="G63" s="1573" t="s">
        <v>769</v>
      </c>
      <c r="H63" s="1581">
        <v>20.18</v>
      </c>
      <c r="I63" s="1573">
        <v>5</v>
      </c>
      <c r="J63" s="1573">
        <v>0</v>
      </c>
      <c r="K63" s="1573">
        <v>0</v>
      </c>
      <c r="L63" s="1573">
        <v>0</v>
      </c>
      <c r="M63" s="1573">
        <v>1</v>
      </c>
      <c r="N63" s="1573">
        <v>0</v>
      </c>
      <c r="O63" s="1573">
        <v>0</v>
      </c>
      <c r="P63" s="1573">
        <v>0</v>
      </c>
      <c r="Q63" s="1573">
        <v>24</v>
      </c>
      <c r="R63" s="1573">
        <v>0</v>
      </c>
      <c r="S63" s="1573">
        <v>0</v>
      </c>
      <c r="T63" s="1573">
        <v>0</v>
      </c>
      <c r="U63" s="1573">
        <v>0</v>
      </c>
      <c r="V63" s="1573">
        <v>25</v>
      </c>
      <c r="W63" s="1573">
        <v>0</v>
      </c>
      <c r="X63" s="1575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572">
        <v>5</v>
      </c>
      <c r="F64" s="1573" t="s">
        <v>668</v>
      </c>
      <c r="G64" s="1573" t="s">
        <v>769</v>
      </c>
      <c r="H64" s="1581">
        <v>15.97</v>
      </c>
      <c r="I64" s="1573">
        <v>1</v>
      </c>
      <c r="J64" s="1573">
        <v>0</v>
      </c>
      <c r="K64" s="1573">
        <v>0</v>
      </c>
      <c r="L64" s="1573">
        <v>0</v>
      </c>
      <c r="M64" s="1573">
        <v>1</v>
      </c>
      <c r="N64" s="1573">
        <v>0</v>
      </c>
      <c r="O64" s="1573">
        <v>0</v>
      </c>
      <c r="P64" s="1573">
        <v>0</v>
      </c>
      <c r="Q64" s="1573">
        <v>0</v>
      </c>
      <c r="R64" s="1573">
        <v>0</v>
      </c>
      <c r="S64" s="1573">
        <v>0</v>
      </c>
      <c r="T64" s="1573">
        <v>0</v>
      </c>
      <c r="U64" s="1573">
        <v>0</v>
      </c>
      <c r="V64" s="1573">
        <v>0</v>
      </c>
      <c r="W64" s="1573">
        <v>0</v>
      </c>
      <c r="X64" s="1575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572">
        <v>6</v>
      </c>
      <c r="F65" s="1573" t="s">
        <v>808</v>
      </c>
      <c r="G65" s="1573" t="s">
        <v>770</v>
      </c>
      <c r="H65" s="1581">
        <v>20.11</v>
      </c>
      <c r="I65" s="1573">
        <v>8</v>
      </c>
      <c r="J65" s="1573">
        <v>0</v>
      </c>
      <c r="K65" s="1573">
        <v>0</v>
      </c>
      <c r="L65" s="1573">
        <v>1</v>
      </c>
      <c r="M65" s="1573">
        <v>1</v>
      </c>
      <c r="N65" s="1573">
        <v>0</v>
      </c>
      <c r="O65" s="1573">
        <v>16</v>
      </c>
      <c r="P65" s="1573">
        <v>0</v>
      </c>
      <c r="Q65" s="1573">
        <v>36</v>
      </c>
      <c r="R65" s="1573">
        <v>0</v>
      </c>
      <c r="S65" s="1573">
        <v>4</v>
      </c>
      <c r="T65" s="1573">
        <v>22</v>
      </c>
      <c r="U65" s="1573">
        <v>0</v>
      </c>
      <c r="V65" s="1573">
        <v>23</v>
      </c>
      <c r="W65" s="1573">
        <v>0</v>
      </c>
      <c r="X65" s="1575">
        <v>28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72">
        <v>7</v>
      </c>
      <c r="F66" s="1573" t="s">
        <v>799</v>
      </c>
      <c r="G66" s="1573" t="s">
        <v>770</v>
      </c>
      <c r="H66" s="1581">
        <v>19.88</v>
      </c>
      <c r="I66" s="1573">
        <v>3</v>
      </c>
      <c r="J66" s="1573">
        <v>2</v>
      </c>
      <c r="K66" s="1573">
        <v>0</v>
      </c>
      <c r="L66" s="1573">
        <v>1</v>
      </c>
      <c r="M66" s="1573">
        <v>1</v>
      </c>
      <c r="N66" s="1573">
        <v>0</v>
      </c>
      <c r="O66" s="1573">
        <v>18</v>
      </c>
      <c r="P66" s="1573">
        <v>135</v>
      </c>
      <c r="Q66" s="1573">
        <v>0</v>
      </c>
      <c r="R66" s="1573">
        <v>2</v>
      </c>
      <c r="S66" s="1573">
        <v>0</v>
      </c>
      <c r="T66" s="1573">
        <v>28</v>
      </c>
      <c r="U66" s="1573">
        <v>21</v>
      </c>
      <c r="V66" s="1573">
        <v>0</v>
      </c>
      <c r="W66" s="1573">
        <v>25</v>
      </c>
      <c r="X66" s="157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572">
        <v>8</v>
      </c>
      <c r="F67" s="1573" t="s">
        <v>592</v>
      </c>
      <c r="G67" s="1573" t="s">
        <v>770</v>
      </c>
      <c r="H67" s="1581">
        <v>20.260000000000002</v>
      </c>
      <c r="I67" s="1573">
        <v>5</v>
      </c>
      <c r="J67" s="1573">
        <v>2</v>
      </c>
      <c r="K67" s="1573">
        <v>0</v>
      </c>
      <c r="L67" s="1573">
        <v>2</v>
      </c>
      <c r="M67" s="1573">
        <v>1</v>
      </c>
      <c r="N67" s="1573">
        <v>70</v>
      </c>
      <c r="O67" s="1573">
        <v>16</v>
      </c>
      <c r="P67" s="1573">
        <v>0</v>
      </c>
      <c r="Q67" s="1573">
        <v>0</v>
      </c>
      <c r="R67" s="1573">
        <v>20</v>
      </c>
      <c r="S67" s="1573">
        <v>8</v>
      </c>
      <c r="T67" s="1573">
        <v>26</v>
      </c>
      <c r="U67" s="1573">
        <v>0</v>
      </c>
      <c r="V67" s="1573">
        <v>0</v>
      </c>
      <c r="W67" s="1573">
        <v>24</v>
      </c>
      <c r="X67" s="1575">
        <v>25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572">
        <v>9</v>
      </c>
      <c r="F68" s="1573" t="s">
        <v>1</v>
      </c>
      <c r="G68" s="1573"/>
      <c r="H68" s="1581"/>
      <c r="I68" s="1573">
        <v>0</v>
      </c>
      <c r="J68" s="1573">
        <v>0</v>
      </c>
      <c r="K68" s="1573">
        <v>0</v>
      </c>
      <c r="L68" s="1573">
        <v>0</v>
      </c>
      <c r="M68" s="1573">
        <v>0</v>
      </c>
      <c r="N68" s="1573">
        <v>0</v>
      </c>
      <c r="O68" s="1573">
        <v>0</v>
      </c>
      <c r="P68" s="1573">
        <v>0</v>
      </c>
      <c r="Q68" s="1573">
        <v>0</v>
      </c>
      <c r="R68" s="1573">
        <v>0</v>
      </c>
      <c r="S68" s="1573">
        <v>0</v>
      </c>
      <c r="T68" s="1573">
        <v>0</v>
      </c>
      <c r="U68" s="1573">
        <v>0</v>
      </c>
      <c r="V68" s="1573">
        <v>0</v>
      </c>
      <c r="W68" s="1573">
        <v>0</v>
      </c>
      <c r="X68" s="157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76">
        <v>10</v>
      </c>
      <c r="F69" s="1577" t="s">
        <v>1</v>
      </c>
      <c r="G69" s="1577"/>
      <c r="H69" s="1582"/>
      <c r="I69" s="1577">
        <v>0</v>
      </c>
      <c r="J69" s="1577">
        <v>0</v>
      </c>
      <c r="K69" s="1577">
        <v>0</v>
      </c>
      <c r="L69" s="1577">
        <v>0</v>
      </c>
      <c r="M69" s="1577">
        <v>0</v>
      </c>
      <c r="N69" s="1577">
        <v>0</v>
      </c>
      <c r="O69" s="1577">
        <v>0</v>
      </c>
      <c r="P69" s="1577">
        <v>0</v>
      </c>
      <c r="Q69" s="1577">
        <v>0</v>
      </c>
      <c r="R69" s="1577">
        <v>0</v>
      </c>
      <c r="S69" s="1577">
        <v>0</v>
      </c>
      <c r="T69" s="1577">
        <v>0</v>
      </c>
      <c r="U69" s="1577">
        <v>0</v>
      </c>
      <c r="V69" s="1577">
        <v>0</v>
      </c>
      <c r="W69" s="1577">
        <v>0</v>
      </c>
      <c r="X69" s="157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667" t="s">
        <v>749</v>
      </c>
      <c r="F74" s="1668" t="s">
        <v>750</v>
      </c>
      <c r="G74" s="1668" t="s">
        <v>751</v>
      </c>
      <c r="H74" s="1668" t="s">
        <v>752</v>
      </c>
      <c r="I74" s="1668" t="s">
        <v>753</v>
      </c>
      <c r="J74" s="1668" t="s">
        <v>754</v>
      </c>
      <c r="K74" s="1668" t="s">
        <v>755</v>
      </c>
      <c r="L74" s="1668"/>
      <c r="M74" s="1668"/>
      <c r="N74" s="1668"/>
      <c r="O74" s="1668"/>
      <c r="P74" s="1668"/>
      <c r="Q74" s="1668"/>
      <c r="R74" s="1668"/>
      <c r="S74" s="1668"/>
      <c r="T74" s="1668"/>
      <c r="U74" s="1668"/>
      <c r="V74" s="1668"/>
      <c r="W74" s="1668"/>
      <c r="X74" s="166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77">
        <v>5</v>
      </c>
      <c r="F75" s="1678">
        <v>10</v>
      </c>
      <c r="G75" s="1671">
        <v>3</v>
      </c>
      <c r="H75" s="1671">
        <v>9</v>
      </c>
      <c r="I75" s="1672">
        <v>11</v>
      </c>
      <c r="J75" s="1672">
        <v>24</v>
      </c>
      <c r="K75" s="1671">
        <v>53</v>
      </c>
      <c r="L75" s="1671"/>
      <c r="M75" s="1671"/>
      <c r="N75" s="1671"/>
      <c r="O75" s="1671"/>
      <c r="P75" s="1671"/>
      <c r="Q75" s="1671"/>
      <c r="R75" s="1671"/>
      <c r="S75" s="1671"/>
      <c r="T75" s="1671"/>
      <c r="U75" s="1671"/>
      <c r="V75" s="1671"/>
      <c r="W75" s="1671"/>
      <c r="X75" s="1673"/>
      <c r="AA75" s="256">
        <f>IF(E75=D72,0,1)</f>
        <v>0</v>
      </c>
    </row>
    <row r="76" spans="2:28" x14ac:dyDescent="0.25">
      <c r="E76" s="1670" t="s">
        <v>581</v>
      </c>
      <c r="F76" s="1671" t="s">
        <v>63</v>
      </c>
      <c r="G76" s="1671" t="s">
        <v>756</v>
      </c>
      <c r="H76" s="1671" t="s">
        <v>757</v>
      </c>
      <c r="I76" s="1672" t="s">
        <v>66</v>
      </c>
      <c r="J76" s="1672" t="s">
        <v>67</v>
      </c>
      <c r="K76" s="1671" t="s">
        <v>68</v>
      </c>
      <c r="L76" s="1671" t="s">
        <v>69</v>
      </c>
      <c r="M76" s="1671" t="s">
        <v>22</v>
      </c>
      <c r="N76" s="1671" t="s">
        <v>758</v>
      </c>
      <c r="O76" s="1671" t="s">
        <v>759</v>
      </c>
      <c r="P76" s="1671" t="s">
        <v>760</v>
      </c>
      <c r="Q76" s="1671" t="s">
        <v>761</v>
      </c>
      <c r="R76" s="1671" t="s">
        <v>762</v>
      </c>
      <c r="S76" s="1671" t="s">
        <v>763</v>
      </c>
      <c r="T76" s="1671" t="s">
        <v>764</v>
      </c>
      <c r="U76" s="1671" t="s">
        <v>765</v>
      </c>
      <c r="V76" s="1671" t="s">
        <v>766</v>
      </c>
      <c r="W76" s="1671" t="s">
        <v>767</v>
      </c>
      <c r="X76" s="1673" t="s">
        <v>768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670">
        <v>1</v>
      </c>
      <c r="F77" s="1671" t="s">
        <v>701</v>
      </c>
      <c r="G77" s="1671" t="s">
        <v>769</v>
      </c>
      <c r="H77" s="1679">
        <v>24.02</v>
      </c>
      <c r="I77" s="1671">
        <v>4</v>
      </c>
      <c r="J77" s="1671">
        <v>1</v>
      </c>
      <c r="K77" s="1671">
        <v>0</v>
      </c>
      <c r="L77" s="1671">
        <v>0</v>
      </c>
      <c r="M77" s="1671">
        <v>1</v>
      </c>
      <c r="N77" s="1671">
        <v>0</v>
      </c>
      <c r="O77" s="1671">
        <v>0</v>
      </c>
      <c r="P77" s="1671">
        <v>39</v>
      </c>
      <c r="Q77" s="1671">
        <v>0</v>
      </c>
      <c r="R77" s="1671">
        <v>60</v>
      </c>
      <c r="S77" s="1671">
        <v>0</v>
      </c>
      <c r="T77" s="1671">
        <v>0</v>
      </c>
      <c r="U77" s="1671">
        <v>24</v>
      </c>
      <c r="V77" s="1671">
        <v>0</v>
      </c>
      <c r="W77" s="1671">
        <v>24</v>
      </c>
      <c r="X77" s="1673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670">
        <v>2</v>
      </c>
      <c r="F78" s="1671" t="s">
        <v>675</v>
      </c>
      <c r="G78" s="1671" t="s">
        <v>769</v>
      </c>
      <c r="H78" s="1679">
        <v>17.829999999999998</v>
      </c>
      <c r="I78" s="1671">
        <v>4</v>
      </c>
      <c r="J78" s="1671">
        <v>0</v>
      </c>
      <c r="K78" s="1671">
        <v>0</v>
      </c>
      <c r="L78" s="1671">
        <v>0</v>
      </c>
      <c r="M78" s="1671">
        <v>1</v>
      </c>
      <c r="N78" s="1671">
        <v>0</v>
      </c>
      <c r="O78" s="1671">
        <v>0</v>
      </c>
      <c r="P78" s="1671">
        <v>0</v>
      </c>
      <c r="Q78" s="1671">
        <v>0</v>
      </c>
      <c r="R78" s="1671">
        <v>0</v>
      </c>
      <c r="S78" s="1671">
        <v>0</v>
      </c>
      <c r="T78" s="1671">
        <v>0</v>
      </c>
      <c r="U78" s="1671">
        <v>0</v>
      </c>
      <c r="V78" s="1671">
        <v>0</v>
      </c>
      <c r="W78" s="1671">
        <v>0</v>
      </c>
      <c r="X78" s="167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670">
        <v>3</v>
      </c>
      <c r="F79" s="1671" t="s">
        <v>674</v>
      </c>
      <c r="G79" s="1671" t="s">
        <v>769</v>
      </c>
      <c r="H79" s="1679">
        <v>21.1</v>
      </c>
      <c r="I79" s="1671">
        <v>6</v>
      </c>
      <c r="J79" s="1671">
        <v>0</v>
      </c>
      <c r="K79" s="1671">
        <v>1</v>
      </c>
      <c r="L79" s="1671">
        <v>0</v>
      </c>
      <c r="M79" s="1671">
        <v>1</v>
      </c>
      <c r="N79" s="1671">
        <v>0</v>
      </c>
      <c r="O79" s="1671">
        <v>0</v>
      </c>
      <c r="P79" s="1671">
        <v>0</v>
      </c>
      <c r="Q79" s="1671">
        <v>56</v>
      </c>
      <c r="R79" s="1671">
        <v>0</v>
      </c>
      <c r="S79" s="1671">
        <v>0</v>
      </c>
      <c r="T79" s="1671">
        <v>0</v>
      </c>
      <c r="U79" s="1671">
        <v>0</v>
      </c>
      <c r="V79" s="1671">
        <v>20</v>
      </c>
      <c r="W79" s="1671">
        <v>0</v>
      </c>
      <c r="X79" s="167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670">
        <v>4</v>
      </c>
      <c r="F80" s="1671" t="s">
        <v>803</v>
      </c>
      <c r="G80" s="1671" t="s">
        <v>769</v>
      </c>
      <c r="H80" s="1679">
        <v>18.63</v>
      </c>
      <c r="I80" s="1671">
        <v>3</v>
      </c>
      <c r="J80" s="1671">
        <v>0</v>
      </c>
      <c r="K80" s="1671">
        <v>0</v>
      </c>
      <c r="L80" s="1671">
        <v>0</v>
      </c>
      <c r="M80" s="1671">
        <v>1</v>
      </c>
      <c r="N80" s="1671">
        <v>0</v>
      </c>
      <c r="O80" s="1671">
        <v>0</v>
      </c>
      <c r="P80" s="1671">
        <v>0</v>
      </c>
      <c r="Q80" s="1671">
        <v>0</v>
      </c>
      <c r="R80" s="1671">
        <v>0</v>
      </c>
      <c r="S80" s="1671">
        <v>0</v>
      </c>
      <c r="T80" s="1671">
        <v>0</v>
      </c>
      <c r="U80" s="1671">
        <v>0</v>
      </c>
      <c r="V80" s="1671">
        <v>0</v>
      </c>
      <c r="W80" s="1671">
        <v>0</v>
      </c>
      <c r="X80" s="1673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104</v>
      </c>
      <c r="C81" s="256">
        <f t="shared" ca="1" si="27"/>
        <v>104</v>
      </c>
      <c r="E81" s="1670">
        <v>5</v>
      </c>
      <c r="F81" s="1671" t="s">
        <v>711</v>
      </c>
      <c r="G81" s="1671" t="s">
        <v>770</v>
      </c>
      <c r="H81" s="1679">
        <v>22.05</v>
      </c>
      <c r="I81" s="1671">
        <v>3</v>
      </c>
      <c r="J81" s="1671">
        <v>1</v>
      </c>
      <c r="K81" s="1671">
        <v>0</v>
      </c>
      <c r="L81" s="1671">
        <v>1</v>
      </c>
      <c r="M81" s="1671">
        <v>1</v>
      </c>
      <c r="N81" s="1671">
        <v>0</v>
      </c>
      <c r="O81" s="1671">
        <v>8</v>
      </c>
      <c r="P81" s="1671">
        <v>80</v>
      </c>
      <c r="Q81" s="1671">
        <v>0</v>
      </c>
      <c r="R81" s="1671">
        <v>4</v>
      </c>
      <c r="S81" s="1671">
        <v>0</v>
      </c>
      <c r="T81" s="1671">
        <v>25</v>
      </c>
      <c r="U81" s="1671">
        <v>21</v>
      </c>
      <c r="V81" s="1671">
        <v>0</v>
      </c>
      <c r="W81" s="1671">
        <v>22</v>
      </c>
      <c r="X81" s="1673">
        <v>0</v>
      </c>
      <c r="Y81" s="256">
        <f t="shared" ca="1" si="25"/>
        <v>104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670">
        <v>6</v>
      </c>
      <c r="F82" s="1671" t="s">
        <v>697</v>
      </c>
      <c r="G82" s="1671" t="s">
        <v>770</v>
      </c>
      <c r="H82" s="1679">
        <v>21.67</v>
      </c>
      <c r="I82" s="1671">
        <v>2</v>
      </c>
      <c r="J82" s="1671">
        <v>4</v>
      </c>
      <c r="K82" s="1671">
        <v>0</v>
      </c>
      <c r="L82" s="1671">
        <v>2</v>
      </c>
      <c r="M82" s="1671">
        <v>1</v>
      </c>
      <c r="N82" s="1671">
        <v>16</v>
      </c>
      <c r="O82" s="1671">
        <v>8</v>
      </c>
      <c r="P82" s="1671">
        <v>0</v>
      </c>
      <c r="Q82" s="1671">
        <v>0</v>
      </c>
      <c r="R82" s="1671">
        <v>72</v>
      </c>
      <c r="S82" s="1671">
        <v>5</v>
      </c>
      <c r="T82" s="1671">
        <v>27</v>
      </c>
      <c r="U82" s="1671">
        <v>0</v>
      </c>
      <c r="V82" s="1671">
        <v>0</v>
      </c>
      <c r="W82" s="1671">
        <v>14</v>
      </c>
      <c r="X82" s="1673">
        <v>27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1670">
        <v>7</v>
      </c>
      <c r="F83" s="1671" t="s">
        <v>804</v>
      </c>
      <c r="G83" s="1671" t="s">
        <v>769</v>
      </c>
      <c r="H83" s="1679">
        <v>21.66</v>
      </c>
      <c r="I83" s="1671">
        <v>2</v>
      </c>
      <c r="J83" s="1671">
        <v>2</v>
      </c>
      <c r="K83" s="1671">
        <v>0</v>
      </c>
      <c r="L83" s="1671">
        <v>0</v>
      </c>
      <c r="M83" s="1671">
        <v>1</v>
      </c>
      <c r="N83" s="1671">
        <v>0</v>
      </c>
      <c r="O83" s="1671">
        <v>0</v>
      </c>
      <c r="P83" s="1671">
        <v>20</v>
      </c>
      <c r="Q83" s="1671">
        <v>0</v>
      </c>
      <c r="R83" s="1671">
        <v>0</v>
      </c>
      <c r="S83" s="1671">
        <v>0</v>
      </c>
      <c r="T83" s="1671">
        <v>0</v>
      </c>
      <c r="U83" s="1671">
        <v>29</v>
      </c>
      <c r="V83" s="1671">
        <v>0</v>
      </c>
      <c r="W83" s="1671">
        <v>0</v>
      </c>
      <c r="X83" s="1673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670">
        <v>8</v>
      </c>
      <c r="F84" s="1671" t="s">
        <v>672</v>
      </c>
      <c r="G84" s="1671" t="s">
        <v>769</v>
      </c>
      <c r="H84" s="1679">
        <v>22.98</v>
      </c>
      <c r="I84" s="1671">
        <v>4</v>
      </c>
      <c r="J84" s="1671">
        <v>3</v>
      </c>
      <c r="K84" s="1671">
        <v>0</v>
      </c>
      <c r="L84" s="1671">
        <v>0</v>
      </c>
      <c r="M84" s="1671">
        <v>1</v>
      </c>
      <c r="N84" s="1671">
        <v>0</v>
      </c>
      <c r="O84" s="1671">
        <v>0</v>
      </c>
      <c r="P84" s="1671">
        <v>0</v>
      </c>
      <c r="Q84" s="1671">
        <v>0</v>
      </c>
      <c r="R84" s="1671">
        <v>0</v>
      </c>
      <c r="S84" s="1671">
        <v>0</v>
      </c>
      <c r="T84" s="1671">
        <v>0</v>
      </c>
      <c r="U84" s="1671">
        <v>0</v>
      </c>
      <c r="V84" s="1671">
        <v>0</v>
      </c>
      <c r="W84" s="1671">
        <v>0</v>
      </c>
      <c r="X84" s="1673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670">
        <v>9</v>
      </c>
      <c r="F85" s="1671" t="s">
        <v>1</v>
      </c>
      <c r="G85" s="1671"/>
      <c r="H85" s="1679"/>
      <c r="I85" s="1671">
        <v>0</v>
      </c>
      <c r="J85" s="1671">
        <v>0</v>
      </c>
      <c r="K85" s="1671">
        <v>0</v>
      </c>
      <c r="L85" s="1671">
        <v>0</v>
      </c>
      <c r="M85" s="1671">
        <v>0</v>
      </c>
      <c r="N85" s="1671">
        <v>0</v>
      </c>
      <c r="O85" s="1671">
        <v>0</v>
      </c>
      <c r="P85" s="1671">
        <v>0</v>
      </c>
      <c r="Q85" s="1671">
        <v>0</v>
      </c>
      <c r="R85" s="1671">
        <v>0</v>
      </c>
      <c r="S85" s="1671">
        <v>0</v>
      </c>
      <c r="T85" s="1671">
        <v>0</v>
      </c>
      <c r="U85" s="1671">
        <v>0</v>
      </c>
      <c r="V85" s="1671">
        <v>0</v>
      </c>
      <c r="W85" s="1671">
        <v>0</v>
      </c>
      <c r="X85" s="167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674">
        <v>10</v>
      </c>
      <c r="F86" s="1675" t="s">
        <v>1</v>
      </c>
      <c r="G86" s="1675"/>
      <c r="H86" s="1680"/>
      <c r="I86" s="1675">
        <v>0</v>
      </c>
      <c r="J86" s="1675">
        <v>0</v>
      </c>
      <c r="K86" s="1675">
        <v>0</v>
      </c>
      <c r="L86" s="1675">
        <v>0</v>
      </c>
      <c r="M86" s="1675">
        <v>0</v>
      </c>
      <c r="N86" s="1675">
        <v>0</v>
      </c>
      <c r="O86" s="1675">
        <v>0</v>
      </c>
      <c r="P86" s="1675">
        <v>0</v>
      </c>
      <c r="Q86" s="1675">
        <v>0</v>
      </c>
      <c r="R86" s="1675">
        <v>0</v>
      </c>
      <c r="S86" s="1675">
        <v>0</v>
      </c>
      <c r="T86" s="1675">
        <v>0</v>
      </c>
      <c r="U86" s="1675">
        <v>0</v>
      </c>
      <c r="V86" s="1675">
        <v>0</v>
      </c>
      <c r="W86" s="1675">
        <v>0</v>
      </c>
      <c r="X86" s="167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527" t="s">
        <v>749</v>
      </c>
      <c r="F91" s="1528" t="s">
        <v>750</v>
      </c>
      <c r="G91" s="1528" t="s">
        <v>751</v>
      </c>
      <c r="H91" s="1528" t="s">
        <v>752</v>
      </c>
      <c r="I91" s="1528" t="s">
        <v>753</v>
      </c>
      <c r="J91" s="1528" t="s">
        <v>754</v>
      </c>
      <c r="K91" s="1528" t="s">
        <v>755</v>
      </c>
      <c r="L91" s="1528"/>
      <c r="M91" s="1528"/>
      <c r="N91" s="1528"/>
      <c r="O91" s="1528"/>
      <c r="P91" s="1528"/>
      <c r="Q91" s="1528"/>
      <c r="R91" s="1528"/>
      <c r="S91" s="1528"/>
      <c r="T91" s="1528"/>
      <c r="U91" s="1528"/>
      <c r="V91" s="1528"/>
      <c r="W91" s="1528"/>
      <c r="X91" s="152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37">
        <v>6</v>
      </c>
      <c r="F92" s="1538">
        <v>7</v>
      </c>
      <c r="G92" s="1531">
        <v>10</v>
      </c>
      <c r="H92" s="1531">
        <v>2</v>
      </c>
      <c r="I92" s="1532">
        <v>24</v>
      </c>
      <c r="J92" s="1532">
        <v>8</v>
      </c>
      <c r="K92" s="1531">
        <v>73</v>
      </c>
      <c r="L92" s="1531"/>
      <c r="M92" s="1531"/>
      <c r="N92" s="1531"/>
      <c r="O92" s="1531"/>
      <c r="P92" s="1531"/>
      <c r="Q92" s="1531"/>
      <c r="R92" s="1531"/>
      <c r="S92" s="1531"/>
      <c r="T92" s="1531"/>
      <c r="U92" s="1531"/>
      <c r="V92" s="1531"/>
      <c r="W92" s="1531"/>
      <c r="X92" s="1533"/>
      <c r="AA92" s="256">
        <f>IF(E92=D89,0,1)</f>
        <v>0</v>
      </c>
    </row>
    <row r="93" spans="2:28" x14ac:dyDescent="0.25">
      <c r="E93" s="1530" t="s">
        <v>581</v>
      </c>
      <c r="F93" s="1531" t="s">
        <v>63</v>
      </c>
      <c r="G93" s="1531" t="s">
        <v>756</v>
      </c>
      <c r="H93" s="1531" t="s">
        <v>757</v>
      </c>
      <c r="I93" s="1532" t="s">
        <v>66</v>
      </c>
      <c r="J93" s="1532" t="s">
        <v>67</v>
      </c>
      <c r="K93" s="1531" t="s">
        <v>68</v>
      </c>
      <c r="L93" s="1531" t="s">
        <v>69</v>
      </c>
      <c r="M93" s="1531" t="s">
        <v>22</v>
      </c>
      <c r="N93" s="1531" t="s">
        <v>758</v>
      </c>
      <c r="O93" s="1531" t="s">
        <v>759</v>
      </c>
      <c r="P93" s="1531" t="s">
        <v>760</v>
      </c>
      <c r="Q93" s="1531" t="s">
        <v>761</v>
      </c>
      <c r="R93" s="1531" t="s">
        <v>762</v>
      </c>
      <c r="S93" s="1531" t="s">
        <v>763</v>
      </c>
      <c r="T93" s="1531" t="s">
        <v>764</v>
      </c>
      <c r="U93" s="1531" t="s">
        <v>765</v>
      </c>
      <c r="V93" s="1531" t="s">
        <v>766</v>
      </c>
      <c r="W93" s="1531" t="s">
        <v>767</v>
      </c>
      <c r="X93" s="1533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530">
        <v>1</v>
      </c>
      <c r="F94" s="1531" t="s">
        <v>586</v>
      </c>
      <c r="G94" s="1531" t="s">
        <v>770</v>
      </c>
      <c r="H94" s="1539">
        <v>21.17</v>
      </c>
      <c r="I94" s="1531">
        <v>4</v>
      </c>
      <c r="J94" s="1531">
        <v>1</v>
      </c>
      <c r="K94" s="1531">
        <v>0</v>
      </c>
      <c r="L94" s="1531">
        <v>2</v>
      </c>
      <c r="M94" s="1531">
        <v>1</v>
      </c>
      <c r="N94" s="1531">
        <v>16</v>
      </c>
      <c r="O94" s="1531">
        <v>10</v>
      </c>
      <c r="P94" s="1531">
        <v>74</v>
      </c>
      <c r="Q94" s="1531">
        <v>20</v>
      </c>
      <c r="R94" s="1531">
        <v>0</v>
      </c>
      <c r="S94" s="1531">
        <v>0</v>
      </c>
      <c r="T94" s="1531">
        <v>28</v>
      </c>
      <c r="U94" s="1531">
        <v>17</v>
      </c>
      <c r="V94" s="1531">
        <v>26</v>
      </c>
      <c r="W94" s="1531">
        <v>0</v>
      </c>
      <c r="X94" s="1533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530">
        <v>2</v>
      </c>
      <c r="F95" s="1531" t="s">
        <v>693</v>
      </c>
      <c r="G95" s="1531" t="s">
        <v>770</v>
      </c>
      <c r="H95" s="1539">
        <v>25.05</v>
      </c>
      <c r="I95" s="1531">
        <v>5</v>
      </c>
      <c r="J95" s="1531">
        <v>2</v>
      </c>
      <c r="K95" s="1531">
        <v>0</v>
      </c>
      <c r="L95" s="1531">
        <v>1</v>
      </c>
      <c r="M95" s="1531">
        <v>1</v>
      </c>
      <c r="N95" s="1531">
        <v>0</v>
      </c>
      <c r="O95" s="1531">
        <v>32</v>
      </c>
      <c r="P95" s="1531">
        <v>25</v>
      </c>
      <c r="Q95" s="1531">
        <v>99</v>
      </c>
      <c r="R95" s="1531">
        <v>0</v>
      </c>
      <c r="S95" s="1531">
        <v>0</v>
      </c>
      <c r="T95" s="1531">
        <v>24</v>
      </c>
      <c r="U95" s="1531">
        <v>24</v>
      </c>
      <c r="V95" s="1531">
        <v>12</v>
      </c>
      <c r="W95" s="1531">
        <v>0</v>
      </c>
      <c r="X95" s="1533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530">
        <v>3</v>
      </c>
      <c r="F96" s="1531" t="s">
        <v>587</v>
      </c>
      <c r="G96" s="1531" t="s">
        <v>770</v>
      </c>
      <c r="H96" s="1539">
        <v>17.68</v>
      </c>
      <c r="I96" s="1531">
        <v>2</v>
      </c>
      <c r="J96" s="1531">
        <v>3</v>
      </c>
      <c r="K96" s="1531">
        <v>1</v>
      </c>
      <c r="L96" s="1531">
        <v>1</v>
      </c>
      <c r="M96" s="1531">
        <v>1</v>
      </c>
      <c r="N96" s="1531">
        <v>0</v>
      </c>
      <c r="O96" s="1531">
        <v>2</v>
      </c>
      <c r="P96" s="1531">
        <v>16</v>
      </c>
      <c r="Q96" s="1531">
        <v>20</v>
      </c>
      <c r="R96" s="1531">
        <v>0</v>
      </c>
      <c r="S96" s="1531">
        <v>0</v>
      </c>
      <c r="T96" s="1531">
        <v>38</v>
      </c>
      <c r="U96" s="1531">
        <v>23</v>
      </c>
      <c r="V96" s="1531">
        <v>24</v>
      </c>
      <c r="W96" s="1531">
        <v>0</v>
      </c>
      <c r="X96" s="1533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530">
        <v>4</v>
      </c>
      <c r="F97" s="1531" t="s">
        <v>659</v>
      </c>
      <c r="G97" s="1531" t="s">
        <v>770</v>
      </c>
      <c r="H97" s="1539">
        <v>22.85</v>
      </c>
      <c r="I97" s="1531">
        <v>5</v>
      </c>
      <c r="J97" s="1531">
        <v>1</v>
      </c>
      <c r="K97" s="1531">
        <v>0</v>
      </c>
      <c r="L97" s="1531">
        <v>2</v>
      </c>
      <c r="M97" s="1531">
        <v>1</v>
      </c>
      <c r="N97" s="1531">
        <v>20</v>
      </c>
      <c r="O97" s="1531">
        <v>0</v>
      </c>
      <c r="P97" s="1531">
        <v>32</v>
      </c>
      <c r="Q97" s="1531">
        <v>48</v>
      </c>
      <c r="R97" s="1531">
        <v>20</v>
      </c>
      <c r="S97" s="1531">
        <v>0</v>
      </c>
      <c r="T97" s="1531">
        <v>0</v>
      </c>
      <c r="U97" s="1531">
        <v>21</v>
      </c>
      <c r="V97" s="1531">
        <v>21</v>
      </c>
      <c r="W97" s="1531">
        <v>24</v>
      </c>
      <c r="X97" s="1533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530">
        <v>5</v>
      </c>
      <c r="F98" s="1531" t="s">
        <v>588</v>
      </c>
      <c r="G98" s="1531" t="s">
        <v>769</v>
      </c>
      <c r="H98" s="1539">
        <v>25.41</v>
      </c>
      <c r="I98" s="1531">
        <v>5</v>
      </c>
      <c r="J98" s="1531">
        <v>2</v>
      </c>
      <c r="K98" s="1531">
        <v>0</v>
      </c>
      <c r="L98" s="1531">
        <v>1</v>
      </c>
      <c r="M98" s="1531">
        <v>1</v>
      </c>
      <c r="N98" s="1531">
        <v>2</v>
      </c>
      <c r="O98" s="1531">
        <v>0</v>
      </c>
      <c r="P98" s="1531">
        <v>0</v>
      </c>
      <c r="Q98" s="1531">
        <v>154</v>
      </c>
      <c r="R98" s="1531">
        <v>0</v>
      </c>
      <c r="S98" s="1531">
        <v>0</v>
      </c>
      <c r="T98" s="1531">
        <v>0</v>
      </c>
      <c r="U98" s="1531">
        <v>0</v>
      </c>
      <c r="V98" s="1531">
        <v>15</v>
      </c>
      <c r="W98" s="1531">
        <v>0</v>
      </c>
      <c r="X98" s="153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530">
        <v>6</v>
      </c>
      <c r="F99" s="1531" t="s">
        <v>590</v>
      </c>
      <c r="G99" s="1531" t="s">
        <v>769</v>
      </c>
      <c r="H99" s="1539">
        <v>21.04</v>
      </c>
      <c r="I99" s="1531">
        <v>2</v>
      </c>
      <c r="J99" s="1531">
        <v>2</v>
      </c>
      <c r="K99" s="1531">
        <v>0</v>
      </c>
      <c r="L99" s="1531">
        <v>0</v>
      </c>
      <c r="M99" s="1531">
        <v>1</v>
      </c>
      <c r="N99" s="1531">
        <v>0</v>
      </c>
      <c r="O99" s="1531">
        <v>0</v>
      </c>
      <c r="P99" s="1531">
        <v>40</v>
      </c>
      <c r="Q99" s="1531">
        <v>0</v>
      </c>
      <c r="R99" s="1531">
        <v>0</v>
      </c>
      <c r="S99" s="1531">
        <v>0</v>
      </c>
      <c r="T99" s="1531">
        <v>0</v>
      </c>
      <c r="U99" s="1531">
        <v>20</v>
      </c>
      <c r="V99" s="1531">
        <v>0</v>
      </c>
      <c r="W99" s="1531">
        <v>0</v>
      </c>
      <c r="X99" s="1533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530">
        <v>7</v>
      </c>
      <c r="F100" s="1531" t="s">
        <v>579</v>
      </c>
      <c r="G100" s="1531" t="s">
        <v>770</v>
      </c>
      <c r="H100" s="1539">
        <v>26.25</v>
      </c>
      <c r="I100" s="1531">
        <v>2</v>
      </c>
      <c r="J100" s="1531">
        <v>5</v>
      </c>
      <c r="K100" s="1531">
        <v>1</v>
      </c>
      <c r="L100" s="1531">
        <v>1</v>
      </c>
      <c r="M100" s="1531">
        <v>1</v>
      </c>
      <c r="N100" s="1531">
        <v>0</v>
      </c>
      <c r="O100" s="1531">
        <v>68</v>
      </c>
      <c r="P100" s="1531">
        <v>32</v>
      </c>
      <c r="Q100" s="1531">
        <v>0</v>
      </c>
      <c r="R100" s="1531">
        <v>16</v>
      </c>
      <c r="S100" s="1531">
        <v>0</v>
      </c>
      <c r="T100" s="1531">
        <v>17</v>
      </c>
      <c r="U100" s="1531">
        <v>13</v>
      </c>
      <c r="V100" s="1531">
        <v>0</v>
      </c>
      <c r="W100" s="1531">
        <v>19</v>
      </c>
      <c r="X100" s="1533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530">
        <v>8</v>
      </c>
      <c r="F101" s="1531" t="s">
        <v>578</v>
      </c>
      <c r="G101" s="1531" t="s">
        <v>770</v>
      </c>
      <c r="H101" s="1539">
        <v>26.84</v>
      </c>
      <c r="I101" s="1531">
        <v>6</v>
      </c>
      <c r="J101" s="1531">
        <v>2</v>
      </c>
      <c r="K101" s="1531">
        <v>0</v>
      </c>
      <c r="L101" s="1531">
        <v>2</v>
      </c>
      <c r="M101" s="1531">
        <v>1</v>
      </c>
      <c r="N101" s="1531">
        <v>40</v>
      </c>
      <c r="O101" s="1531">
        <v>131</v>
      </c>
      <c r="P101" s="1531">
        <v>16</v>
      </c>
      <c r="Q101" s="1531">
        <v>16</v>
      </c>
      <c r="R101" s="1531">
        <v>0</v>
      </c>
      <c r="S101" s="1531">
        <v>0</v>
      </c>
      <c r="T101" s="1531">
        <v>18</v>
      </c>
      <c r="U101" s="1531">
        <v>19</v>
      </c>
      <c r="V101" s="1531">
        <v>19</v>
      </c>
      <c r="W101" s="1531">
        <v>0</v>
      </c>
      <c r="X101" s="1533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30">
        <v>9</v>
      </c>
      <c r="F102" s="1531" t="s">
        <v>1</v>
      </c>
      <c r="G102" s="1531"/>
      <c r="H102" s="1539"/>
      <c r="I102" s="1531">
        <v>0</v>
      </c>
      <c r="J102" s="1531">
        <v>0</v>
      </c>
      <c r="K102" s="1531">
        <v>0</v>
      </c>
      <c r="L102" s="1531">
        <v>0</v>
      </c>
      <c r="M102" s="1531">
        <v>0</v>
      </c>
      <c r="N102" s="1531">
        <v>0</v>
      </c>
      <c r="O102" s="1531">
        <v>0</v>
      </c>
      <c r="P102" s="1531">
        <v>0</v>
      </c>
      <c r="Q102" s="1531">
        <v>0</v>
      </c>
      <c r="R102" s="1531">
        <v>0</v>
      </c>
      <c r="S102" s="1531">
        <v>0</v>
      </c>
      <c r="T102" s="1531">
        <v>0</v>
      </c>
      <c r="U102" s="1531">
        <v>0</v>
      </c>
      <c r="V102" s="1531">
        <v>0</v>
      </c>
      <c r="W102" s="1531">
        <v>0</v>
      </c>
      <c r="X102" s="153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34">
        <v>10</v>
      </c>
      <c r="F103" s="1535" t="s">
        <v>1</v>
      </c>
      <c r="G103" s="1535"/>
      <c r="H103" s="1540"/>
      <c r="I103" s="1535">
        <v>0</v>
      </c>
      <c r="J103" s="1535">
        <v>0</v>
      </c>
      <c r="K103" s="1535">
        <v>0</v>
      </c>
      <c r="L103" s="1535">
        <v>0</v>
      </c>
      <c r="M103" s="1535">
        <v>0</v>
      </c>
      <c r="N103" s="1535">
        <v>0</v>
      </c>
      <c r="O103" s="1535">
        <v>0</v>
      </c>
      <c r="P103" s="1535">
        <v>0</v>
      </c>
      <c r="Q103" s="1535">
        <v>0</v>
      </c>
      <c r="R103" s="1535">
        <v>0</v>
      </c>
      <c r="S103" s="1535">
        <v>0</v>
      </c>
      <c r="T103" s="1535">
        <v>0</v>
      </c>
      <c r="U103" s="1535">
        <v>0</v>
      </c>
      <c r="V103" s="1535">
        <v>0</v>
      </c>
      <c r="W103" s="1535">
        <v>0</v>
      </c>
      <c r="X103" s="153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583" t="s">
        <v>749</v>
      </c>
      <c r="F108" s="1584" t="s">
        <v>750</v>
      </c>
      <c r="G108" s="1584" t="s">
        <v>751</v>
      </c>
      <c r="H108" s="1584" t="s">
        <v>752</v>
      </c>
      <c r="I108" s="1584" t="s">
        <v>753</v>
      </c>
      <c r="J108" s="1584" t="s">
        <v>754</v>
      </c>
      <c r="K108" s="1584" t="s">
        <v>755</v>
      </c>
      <c r="L108" s="1584"/>
      <c r="M108" s="1584"/>
      <c r="N108" s="1584"/>
      <c r="O108" s="1584"/>
      <c r="P108" s="1584"/>
      <c r="Q108" s="1584"/>
      <c r="R108" s="1584"/>
      <c r="S108" s="1584"/>
      <c r="T108" s="1584"/>
      <c r="U108" s="1584"/>
      <c r="V108" s="1584"/>
      <c r="W108" s="1584"/>
      <c r="X108" s="15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593">
        <v>7</v>
      </c>
      <c r="F109" s="1594">
        <v>6</v>
      </c>
      <c r="G109" s="1587">
        <v>2</v>
      </c>
      <c r="H109" s="1587">
        <v>10</v>
      </c>
      <c r="I109" s="1588">
        <v>8</v>
      </c>
      <c r="J109" s="1588">
        <v>24</v>
      </c>
      <c r="K109" s="1587">
        <v>58</v>
      </c>
      <c r="L109" s="1587"/>
      <c r="M109" s="1587"/>
      <c r="N109" s="1587"/>
      <c r="O109" s="1587"/>
      <c r="P109" s="1587"/>
      <c r="Q109" s="1587"/>
      <c r="R109" s="1587"/>
      <c r="S109" s="1587"/>
      <c r="T109" s="1587"/>
      <c r="U109" s="1587"/>
      <c r="V109" s="1587"/>
      <c r="W109" s="1587"/>
      <c r="X109" s="1589"/>
      <c r="AA109" s="256">
        <f>IF(E109=D106,0,1)</f>
        <v>0</v>
      </c>
    </row>
    <row r="110" spans="2:28" x14ac:dyDescent="0.25">
      <c r="E110" s="1586" t="s">
        <v>581</v>
      </c>
      <c r="F110" s="1587" t="s">
        <v>63</v>
      </c>
      <c r="G110" s="1587" t="s">
        <v>756</v>
      </c>
      <c r="H110" s="1587" t="s">
        <v>757</v>
      </c>
      <c r="I110" s="1588" t="s">
        <v>66</v>
      </c>
      <c r="J110" s="1588" t="s">
        <v>67</v>
      </c>
      <c r="K110" s="1587" t="s">
        <v>68</v>
      </c>
      <c r="L110" s="1587" t="s">
        <v>69</v>
      </c>
      <c r="M110" s="1587" t="s">
        <v>22</v>
      </c>
      <c r="N110" s="1587" t="s">
        <v>758</v>
      </c>
      <c r="O110" s="1587" t="s">
        <v>759</v>
      </c>
      <c r="P110" s="1587" t="s">
        <v>760</v>
      </c>
      <c r="Q110" s="1587" t="s">
        <v>761</v>
      </c>
      <c r="R110" s="1587" t="s">
        <v>762</v>
      </c>
      <c r="S110" s="1587" t="s">
        <v>763</v>
      </c>
      <c r="T110" s="1587" t="s">
        <v>764</v>
      </c>
      <c r="U110" s="1587" t="s">
        <v>765</v>
      </c>
      <c r="V110" s="1587" t="s">
        <v>766</v>
      </c>
      <c r="W110" s="1587" t="s">
        <v>767</v>
      </c>
      <c r="X110" s="1589" t="s">
        <v>768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1586">
        <v>1</v>
      </c>
      <c r="F111" s="1587" t="s">
        <v>784</v>
      </c>
      <c r="G111" s="1587" t="s">
        <v>769</v>
      </c>
      <c r="H111" s="1595">
        <v>16.32</v>
      </c>
      <c r="I111" s="1587">
        <v>1</v>
      </c>
      <c r="J111" s="1587">
        <v>1</v>
      </c>
      <c r="K111" s="1587">
        <v>0</v>
      </c>
      <c r="L111" s="1587">
        <v>0</v>
      </c>
      <c r="M111" s="1587">
        <v>1</v>
      </c>
      <c r="N111" s="1587">
        <v>0</v>
      </c>
      <c r="O111" s="1587">
        <v>0</v>
      </c>
      <c r="P111" s="1587">
        <v>0</v>
      </c>
      <c r="Q111" s="1587">
        <v>0</v>
      </c>
      <c r="R111" s="1587">
        <v>0</v>
      </c>
      <c r="S111" s="1587">
        <v>0</v>
      </c>
      <c r="T111" s="1587">
        <v>0</v>
      </c>
      <c r="U111" s="1587">
        <v>0</v>
      </c>
      <c r="V111" s="1587">
        <v>0</v>
      </c>
      <c r="W111" s="1587">
        <v>0</v>
      </c>
      <c r="X111" s="1589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1586">
        <v>2</v>
      </c>
      <c r="F112" s="1587" t="s">
        <v>593</v>
      </c>
      <c r="G112" s="1587" t="s">
        <v>769</v>
      </c>
      <c r="H112" s="1595">
        <v>20.67</v>
      </c>
      <c r="I112" s="1587">
        <v>4</v>
      </c>
      <c r="J112" s="1587">
        <v>0</v>
      </c>
      <c r="K112" s="1587">
        <v>0</v>
      </c>
      <c r="L112" s="1587">
        <v>0</v>
      </c>
      <c r="M112" s="1587">
        <v>1</v>
      </c>
      <c r="N112" s="1587">
        <v>0</v>
      </c>
      <c r="O112" s="1587">
        <v>0</v>
      </c>
      <c r="P112" s="1587">
        <v>0</v>
      </c>
      <c r="Q112" s="1587">
        <v>0</v>
      </c>
      <c r="R112" s="1587">
        <v>0</v>
      </c>
      <c r="S112" s="1587">
        <v>0</v>
      </c>
      <c r="T112" s="1587">
        <v>0</v>
      </c>
      <c r="U112" s="1587">
        <v>0</v>
      </c>
      <c r="V112" s="1587">
        <v>0</v>
      </c>
      <c r="W112" s="1587">
        <v>0</v>
      </c>
      <c r="X112" s="1589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1586">
        <v>3</v>
      </c>
      <c r="F113" s="1587" t="s">
        <v>695</v>
      </c>
      <c r="G113" s="1587" t="s">
        <v>769</v>
      </c>
      <c r="H113" s="1595">
        <v>17</v>
      </c>
      <c r="I113" s="1587">
        <v>3</v>
      </c>
      <c r="J113" s="1587">
        <v>1</v>
      </c>
      <c r="K113" s="1587">
        <v>0</v>
      </c>
      <c r="L113" s="1587">
        <v>0</v>
      </c>
      <c r="M113" s="1587">
        <v>1</v>
      </c>
      <c r="N113" s="1587">
        <v>0</v>
      </c>
      <c r="O113" s="1587">
        <v>0</v>
      </c>
      <c r="P113" s="1587">
        <v>0</v>
      </c>
      <c r="Q113" s="1587">
        <v>0</v>
      </c>
      <c r="R113" s="1587">
        <v>0</v>
      </c>
      <c r="S113" s="1587">
        <v>0</v>
      </c>
      <c r="T113" s="1587">
        <v>0</v>
      </c>
      <c r="U113" s="1587">
        <v>0</v>
      </c>
      <c r="V113" s="1587">
        <v>0</v>
      </c>
      <c r="W113" s="1587">
        <v>0</v>
      </c>
      <c r="X113" s="1589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1586">
        <v>4</v>
      </c>
      <c r="F114" s="1587" t="s">
        <v>815</v>
      </c>
      <c r="G114" s="1587" t="s">
        <v>769</v>
      </c>
      <c r="H114" s="1595">
        <v>21.78</v>
      </c>
      <c r="I114" s="1587">
        <v>5</v>
      </c>
      <c r="J114" s="1587">
        <v>1</v>
      </c>
      <c r="K114" s="1587">
        <v>0</v>
      </c>
      <c r="L114" s="1587">
        <v>0</v>
      </c>
      <c r="M114" s="1587">
        <v>1</v>
      </c>
      <c r="N114" s="1587">
        <v>0</v>
      </c>
      <c r="O114" s="1587">
        <v>40</v>
      </c>
      <c r="P114" s="1587">
        <v>0</v>
      </c>
      <c r="Q114" s="1587">
        <v>0</v>
      </c>
      <c r="R114" s="1587">
        <v>0</v>
      </c>
      <c r="S114" s="1587">
        <v>0</v>
      </c>
      <c r="T114" s="1587">
        <v>23</v>
      </c>
      <c r="U114" s="1587">
        <v>0</v>
      </c>
      <c r="V114" s="1587">
        <v>0</v>
      </c>
      <c r="W114" s="1587">
        <v>0</v>
      </c>
      <c r="X114" s="1589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1586">
        <v>5</v>
      </c>
      <c r="F115" s="1587" t="s">
        <v>591</v>
      </c>
      <c r="G115" s="1587" t="s">
        <v>770</v>
      </c>
      <c r="H115" s="1595">
        <v>25.96</v>
      </c>
      <c r="I115" s="1587">
        <v>2</v>
      </c>
      <c r="J115" s="1587">
        <v>4</v>
      </c>
      <c r="K115" s="1587">
        <v>0</v>
      </c>
      <c r="L115" s="1587">
        <v>1</v>
      </c>
      <c r="M115" s="1587">
        <v>1</v>
      </c>
      <c r="N115" s="1587">
        <v>0</v>
      </c>
      <c r="O115" s="1587">
        <v>25</v>
      </c>
      <c r="P115" s="1587">
        <v>48</v>
      </c>
      <c r="Q115" s="1587">
        <v>0</v>
      </c>
      <c r="R115" s="1587">
        <v>60</v>
      </c>
      <c r="S115" s="1587">
        <v>0</v>
      </c>
      <c r="T115" s="1587">
        <v>23</v>
      </c>
      <c r="U115" s="1587">
        <v>17</v>
      </c>
      <c r="V115" s="1587">
        <v>0</v>
      </c>
      <c r="W115" s="1587">
        <v>18</v>
      </c>
      <c r="X115" s="1589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1586">
        <v>6</v>
      </c>
      <c r="F116" s="1587" t="s">
        <v>595</v>
      </c>
      <c r="G116" s="1587" t="s">
        <v>770</v>
      </c>
      <c r="H116" s="1595">
        <v>27.56</v>
      </c>
      <c r="I116" s="1587">
        <v>3</v>
      </c>
      <c r="J116" s="1587">
        <v>1</v>
      </c>
      <c r="K116" s="1587">
        <v>3</v>
      </c>
      <c r="L116" s="1587">
        <v>1</v>
      </c>
      <c r="M116" s="1587">
        <v>1</v>
      </c>
      <c r="N116" s="1587">
        <v>0</v>
      </c>
      <c r="O116" s="1587">
        <v>32</v>
      </c>
      <c r="P116" s="1587">
        <v>0</v>
      </c>
      <c r="Q116" s="1587">
        <v>20</v>
      </c>
      <c r="R116" s="1587">
        <v>36</v>
      </c>
      <c r="S116" s="1587">
        <v>0</v>
      </c>
      <c r="T116" s="1587">
        <v>20</v>
      </c>
      <c r="U116" s="1587">
        <v>0</v>
      </c>
      <c r="V116" s="1587">
        <v>17</v>
      </c>
      <c r="W116" s="1587">
        <v>17</v>
      </c>
      <c r="X116" s="1589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1586">
        <v>7</v>
      </c>
      <c r="F117" s="1587" t="s">
        <v>694</v>
      </c>
      <c r="G117" s="1587" t="s">
        <v>769</v>
      </c>
      <c r="H117" s="1595">
        <v>22.33</v>
      </c>
      <c r="I117" s="1587">
        <v>5</v>
      </c>
      <c r="J117" s="1587">
        <v>1</v>
      </c>
      <c r="K117" s="1587">
        <v>0</v>
      </c>
      <c r="L117" s="1587">
        <v>0</v>
      </c>
      <c r="M117" s="1587">
        <v>1</v>
      </c>
      <c r="N117" s="1587">
        <v>0</v>
      </c>
      <c r="O117" s="1587">
        <v>0</v>
      </c>
      <c r="P117" s="1587">
        <v>0</v>
      </c>
      <c r="Q117" s="1587">
        <v>36</v>
      </c>
      <c r="R117" s="1587">
        <v>0</v>
      </c>
      <c r="S117" s="1587">
        <v>0</v>
      </c>
      <c r="T117" s="1587">
        <v>0</v>
      </c>
      <c r="U117" s="1587">
        <v>0</v>
      </c>
      <c r="V117" s="1587">
        <v>27</v>
      </c>
      <c r="W117" s="1587">
        <v>0</v>
      </c>
      <c r="X117" s="1589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586">
        <v>8</v>
      </c>
      <c r="F118" s="1587" t="s">
        <v>666</v>
      </c>
      <c r="G118" s="1587" t="s">
        <v>769</v>
      </c>
      <c r="H118" s="1595">
        <v>24.54</v>
      </c>
      <c r="I118" s="1587">
        <v>3</v>
      </c>
      <c r="J118" s="1587">
        <v>1</v>
      </c>
      <c r="K118" s="1587">
        <v>1</v>
      </c>
      <c r="L118" s="1587">
        <v>0</v>
      </c>
      <c r="M118" s="1587">
        <v>1</v>
      </c>
      <c r="N118" s="1587">
        <v>0</v>
      </c>
      <c r="O118" s="1587">
        <v>0</v>
      </c>
      <c r="P118" s="1587">
        <v>0</v>
      </c>
      <c r="Q118" s="1587">
        <v>0</v>
      </c>
      <c r="R118" s="1587">
        <v>0</v>
      </c>
      <c r="S118" s="1587">
        <v>0</v>
      </c>
      <c r="T118" s="1587">
        <v>0</v>
      </c>
      <c r="U118" s="1587">
        <v>0</v>
      </c>
      <c r="V118" s="1587">
        <v>0</v>
      </c>
      <c r="W118" s="1587">
        <v>0</v>
      </c>
      <c r="X118" s="1589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586">
        <v>9</v>
      </c>
      <c r="F119" s="1587" t="s">
        <v>1</v>
      </c>
      <c r="G119" s="1587"/>
      <c r="H119" s="1595"/>
      <c r="I119" s="1587">
        <v>0</v>
      </c>
      <c r="J119" s="1587">
        <v>0</v>
      </c>
      <c r="K119" s="1587">
        <v>0</v>
      </c>
      <c r="L119" s="1587">
        <v>0</v>
      </c>
      <c r="M119" s="1587">
        <v>0</v>
      </c>
      <c r="N119" s="1587">
        <v>0</v>
      </c>
      <c r="O119" s="1587">
        <v>0</v>
      </c>
      <c r="P119" s="1587">
        <v>0</v>
      </c>
      <c r="Q119" s="1587">
        <v>0</v>
      </c>
      <c r="R119" s="1587">
        <v>0</v>
      </c>
      <c r="S119" s="1587">
        <v>0</v>
      </c>
      <c r="T119" s="1587">
        <v>0</v>
      </c>
      <c r="U119" s="1587">
        <v>0</v>
      </c>
      <c r="V119" s="1587">
        <v>0</v>
      </c>
      <c r="W119" s="1587">
        <v>0</v>
      </c>
      <c r="X119" s="1589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590">
        <v>10</v>
      </c>
      <c r="F120" s="1591" t="s">
        <v>1</v>
      </c>
      <c r="G120" s="1591"/>
      <c r="H120" s="1596"/>
      <c r="I120" s="1591">
        <v>0</v>
      </c>
      <c r="J120" s="1591">
        <v>0</v>
      </c>
      <c r="K120" s="1591">
        <v>0</v>
      </c>
      <c r="L120" s="1591">
        <v>0</v>
      </c>
      <c r="M120" s="1591">
        <v>0</v>
      </c>
      <c r="N120" s="1591">
        <v>0</v>
      </c>
      <c r="O120" s="1591">
        <v>0</v>
      </c>
      <c r="P120" s="1591">
        <v>0</v>
      </c>
      <c r="Q120" s="1591">
        <v>0</v>
      </c>
      <c r="R120" s="1591">
        <v>0</v>
      </c>
      <c r="S120" s="1591">
        <v>0</v>
      </c>
      <c r="T120" s="1591">
        <v>0</v>
      </c>
      <c r="U120" s="1591">
        <v>0</v>
      </c>
      <c r="V120" s="1591">
        <v>0</v>
      </c>
      <c r="W120" s="1591">
        <v>0</v>
      </c>
      <c r="X120" s="1592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541" t="s">
        <v>749</v>
      </c>
      <c r="F125" s="1542" t="s">
        <v>750</v>
      </c>
      <c r="G125" s="1542" t="s">
        <v>751</v>
      </c>
      <c r="H125" s="1542" t="s">
        <v>752</v>
      </c>
      <c r="I125" s="1542" t="s">
        <v>753</v>
      </c>
      <c r="J125" s="1542" t="s">
        <v>754</v>
      </c>
      <c r="K125" s="1542" t="s">
        <v>755</v>
      </c>
      <c r="L125" s="1542"/>
      <c r="M125" s="1542"/>
      <c r="N125" s="1542"/>
      <c r="O125" s="1542"/>
      <c r="P125" s="1542"/>
      <c r="Q125" s="1542"/>
      <c r="R125" s="1542"/>
      <c r="S125" s="1542"/>
      <c r="T125" s="1542"/>
      <c r="U125" s="1542"/>
      <c r="V125" s="1542"/>
      <c r="W125" s="1542"/>
      <c r="X125" s="154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51">
        <v>8</v>
      </c>
      <c r="F126" s="1552">
        <v>3</v>
      </c>
      <c r="G126" s="1545">
        <v>11</v>
      </c>
      <c r="H126" s="1545">
        <v>1</v>
      </c>
      <c r="I126" s="1546">
        <v>25</v>
      </c>
      <c r="J126" s="1546">
        <v>10</v>
      </c>
      <c r="K126" s="1545">
        <v>81</v>
      </c>
      <c r="L126" s="1545"/>
      <c r="M126" s="1545"/>
      <c r="N126" s="1545"/>
      <c r="O126" s="1545"/>
      <c r="P126" s="1545"/>
      <c r="Q126" s="1545"/>
      <c r="R126" s="1545"/>
      <c r="S126" s="1545"/>
      <c r="T126" s="1545"/>
      <c r="U126" s="1545"/>
      <c r="V126" s="1545"/>
      <c r="W126" s="1545"/>
      <c r="X126" s="1547"/>
      <c r="AA126" s="256">
        <f>IF(E126=D123,0,1)</f>
        <v>0</v>
      </c>
    </row>
    <row r="127" spans="2:28" x14ac:dyDescent="0.25">
      <c r="E127" s="1544" t="s">
        <v>581</v>
      </c>
      <c r="F127" s="1545" t="s">
        <v>63</v>
      </c>
      <c r="G127" s="1545" t="s">
        <v>756</v>
      </c>
      <c r="H127" s="1545" t="s">
        <v>757</v>
      </c>
      <c r="I127" s="1546" t="s">
        <v>66</v>
      </c>
      <c r="J127" s="1546" t="s">
        <v>67</v>
      </c>
      <c r="K127" s="1545" t="s">
        <v>68</v>
      </c>
      <c r="L127" s="1545" t="s">
        <v>69</v>
      </c>
      <c r="M127" s="1545" t="s">
        <v>22</v>
      </c>
      <c r="N127" s="1545" t="s">
        <v>758</v>
      </c>
      <c r="O127" s="1545" t="s">
        <v>759</v>
      </c>
      <c r="P127" s="1545" t="s">
        <v>760</v>
      </c>
      <c r="Q127" s="1545" t="s">
        <v>761</v>
      </c>
      <c r="R127" s="1545" t="s">
        <v>762</v>
      </c>
      <c r="S127" s="1545" t="s">
        <v>763</v>
      </c>
      <c r="T127" s="1545" t="s">
        <v>764</v>
      </c>
      <c r="U127" s="1545" t="s">
        <v>765</v>
      </c>
      <c r="V127" s="1545" t="s">
        <v>766</v>
      </c>
      <c r="W127" s="1545" t="s">
        <v>767</v>
      </c>
      <c r="X127" s="1547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544">
        <v>1</v>
      </c>
      <c r="F128" s="1545" t="s">
        <v>596</v>
      </c>
      <c r="G128" s="1545" t="s">
        <v>770</v>
      </c>
      <c r="H128" s="1553">
        <v>29.47</v>
      </c>
      <c r="I128" s="1545">
        <v>3</v>
      </c>
      <c r="J128" s="1545">
        <v>1</v>
      </c>
      <c r="K128" s="1545">
        <v>2</v>
      </c>
      <c r="L128" s="1545">
        <v>2</v>
      </c>
      <c r="M128" s="1545">
        <v>1</v>
      </c>
      <c r="N128" s="1545">
        <v>40</v>
      </c>
      <c r="O128" s="1545">
        <v>85</v>
      </c>
      <c r="P128" s="1545">
        <v>32</v>
      </c>
      <c r="Q128" s="1545">
        <v>10</v>
      </c>
      <c r="R128" s="1545">
        <v>0</v>
      </c>
      <c r="S128" s="1545">
        <v>0</v>
      </c>
      <c r="T128" s="1545">
        <v>15</v>
      </c>
      <c r="U128" s="1545">
        <v>20</v>
      </c>
      <c r="V128" s="1545">
        <v>16</v>
      </c>
      <c r="W128" s="1545">
        <v>0</v>
      </c>
      <c r="X128" s="1547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180</v>
      </c>
      <c r="C129" s="256">
        <f t="shared" ref="C129:C135" ca="1" si="45">Y129</f>
        <v>180</v>
      </c>
      <c r="E129" s="1544">
        <v>2</v>
      </c>
      <c r="F129" s="1545" t="s">
        <v>725</v>
      </c>
      <c r="G129" s="1545" t="s">
        <v>770</v>
      </c>
      <c r="H129" s="1553">
        <v>23.09</v>
      </c>
      <c r="I129" s="1545">
        <v>6</v>
      </c>
      <c r="J129" s="1545">
        <v>1</v>
      </c>
      <c r="K129" s="1545">
        <v>0</v>
      </c>
      <c r="L129" s="1545">
        <v>1</v>
      </c>
      <c r="M129" s="1545">
        <v>1</v>
      </c>
      <c r="N129" s="1545">
        <v>0</v>
      </c>
      <c r="O129" s="1545">
        <v>32</v>
      </c>
      <c r="P129" s="1545">
        <v>48</v>
      </c>
      <c r="Q129" s="1545">
        <v>0</v>
      </c>
      <c r="R129" s="1545">
        <v>20</v>
      </c>
      <c r="S129" s="1545">
        <v>0</v>
      </c>
      <c r="T129" s="1545">
        <v>21</v>
      </c>
      <c r="U129" s="1545">
        <v>21</v>
      </c>
      <c r="V129" s="1545">
        <v>0</v>
      </c>
      <c r="W129" s="1545">
        <v>19</v>
      </c>
      <c r="X129" s="1547">
        <v>0</v>
      </c>
      <c r="Y129" s="256">
        <f t="shared" ca="1" si="43"/>
        <v>180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544">
        <v>3</v>
      </c>
      <c r="F130" s="1545" t="s">
        <v>597</v>
      </c>
      <c r="G130" s="1545" t="s">
        <v>770</v>
      </c>
      <c r="H130" s="1553">
        <v>22.57</v>
      </c>
      <c r="I130" s="1545">
        <v>3</v>
      </c>
      <c r="J130" s="1545">
        <v>3</v>
      </c>
      <c r="K130" s="1545">
        <v>0</v>
      </c>
      <c r="L130" s="1545">
        <v>2</v>
      </c>
      <c r="M130" s="1545">
        <v>1</v>
      </c>
      <c r="N130" s="1545">
        <v>24</v>
      </c>
      <c r="O130" s="1545">
        <v>0</v>
      </c>
      <c r="P130" s="1545">
        <v>106</v>
      </c>
      <c r="Q130" s="1545">
        <v>0</v>
      </c>
      <c r="R130" s="1545">
        <v>60</v>
      </c>
      <c r="S130" s="1545">
        <v>20</v>
      </c>
      <c r="T130" s="1545">
        <v>0</v>
      </c>
      <c r="U130" s="1545">
        <v>18</v>
      </c>
      <c r="V130" s="1545">
        <v>0</v>
      </c>
      <c r="W130" s="1545">
        <v>21</v>
      </c>
      <c r="X130" s="1547">
        <v>26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544">
        <v>4</v>
      </c>
      <c r="F131" s="1545" t="s">
        <v>806</v>
      </c>
      <c r="G131" s="1545" t="s">
        <v>769</v>
      </c>
      <c r="H131" s="1553">
        <v>21.58</v>
      </c>
      <c r="I131" s="1545">
        <v>5</v>
      </c>
      <c r="J131" s="1545">
        <v>0</v>
      </c>
      <c r="K131" s="1545">
        <v>0</v>
      </c>
      <c r="L131" s="1545">
        <v>0</v>
      </c>
      <c r="M131" s="1545">
        <v>1</v>
      </c>
      <c r="N131" s="1545">
        <v>0</v>
      </c>
      <c r="O131" s="1545">
        <v>0</v>
      </c>
      <c r="P131" s="1545">
        <v>0</v>
      </c>
      <c r="Q131" s="1545">
        <v>0</v>
      </c>
      <c r="R131" s="1545">
        <v>0</v>
      </c>
      <c r="S131" s="1545">
        <v>0</v>
      </c>
      <c r="T131" s="1545">
        <v>0</v>
      </c>
      <c r="U131" s="1545">
        <v>0</v>
      </c>
      <c r="V131" s="1545">
        <v>0</v>
      </c>
      <c r="W131" s="1545">
        <v>0</v>
      </c>
      <c r="X131" s="1547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544">
        <v>5</v>
      </c>
      <c r="F132" s="1545" t="s">
        <v>771</v>
      </c>
      <c r="G132" s="1545" t="s">
        <v>770</v>
      </c>
      <c r="H132" s="1553">
        <v>28.9</v>
      </c>
      <c r="I132" s="1545">
        <v>7</v>
      </c>
      <c r="J132" s="1545">
        <v>2</v>
      </c>
      <c r="K132" s="1545">
        <v>1</v>
      </c>
      <c r="L132" s="1545">
        <v>1</v>
      </c>
      <c r="M132" s="1545">
        <v>1</v>
      </c>
      <c r="N132" s="1545">
        <v>0</v>
      </c>
      <c r="O132" s="1545">
        <v>5</v>
      </c>
      <c r="P132" s="1545">
        <v>40</v>
      </c>
      <c r="Q132" s="1545">
        <v>40</v>
      </c>
      <c r="R132" s="1545">
        <v>0</v>
      </c>
      <c r="S132" s="1545">
        <v>0</v>
      </c>
      <c r="T132" s="1545">
        <v>17</v>
      </c>
      <c r="U132" s="1545">
        <v>20</v>
      </c>
      <c r="V132" s="1545">
        <v>15</v>
      </c>
      <c r="W132" s="1545">
        <v>0</v>
      </c>
      <c r="X132" s="1547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1544">
        <v>6</v>
      </c>
      <c r="F133" s="1545" t="s">
        <v>814</v>
      </c>
      <c r="G133" s="1545" t="s">
        <v>770</v>
      </c>
      <c r="H133" s="1553">
        <v>19.82</v>
      </c>
      <c r="I133" s="1545">
        <v>7</v>
      </c>
      <c r="J133" s="1545">
        <v>2</v>
      </c>
      <c r="K133" s="1545">
        <v>0</v>
      </c>
      <c r="L133" s="1545">
        <v>2</v>
      </c>
      <c r="M133" s="1545">
        <v>1</v>
      </c>
      <c r="N133" s="1545">
        <v>40</v>
      </c>
      <c r="O133" s="1545">
        <v>40</v>
      </c>
      <c r="P133" s="1545">
        <v>0</v>
      </c>
      <c r="Q133" s="1545">
        <v>20</v>
      </c>
      <c r="R133" s="1545">
        <v>40</v>
      </c>
      <c r="S133" s="1545">
        <v>0</v>
      </c>
      <c r="T133" s="1545">
        <v>23</v>
      </c>
      <c r="U133" s="1545">
        <v>0</v>
      </c>
      <c r="V133" s="1545">
        <v>25</v>
      </c>
      <c r="W133" s="1545">
        <v>20</v>
      </c>
      <c r="X133" s="1547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544">
        <v>7</v>
      </c>
      <c r="F134" s="1545" t="s">
        <v>599</v>
      </c>
      <c r="G134" s="1545" t="s">
        <v>770</v>
      </c>
      <c r="H134" s="1553">
        <v>22.92</v>
      </c>
      <c r="I134" s="1545">
        <v>6</v>
      </c>
      <c r="J134" s="1545">
        <v>1</v>
      </c>
      <c r="K134" s="1545">
        <v>0</v>
      </c>
      <c r="L134" s="1545">
        <v>2</v>
      </c>
      <c r="M134" s="1545">
        <v>1</v>
      </c>
      <c r="N134" s="1545">
        <v>48</v>
      </c>
      <c r="O134" s="1545">
        <v>40</v>
      </c>
      <c r="P134" s="1545">
        <v>2</v>
      </c>
      <c r="Q134" s="1545">
        <v>0</v>
      </c>
      <c r="R134" s="1545">
        <v>40</v>
      </c>
      <c r="S134" s="1545">
        <v>0</v>
      </c>
      <c r="T134" s="1545">
        <v>22</v>
      </c>
      <c r="U134" s="1545">
        <v>19</v>
      </c>
      <c r="V134" s="1545">
        <v>0</v>
      </c>
      <c r="W134" s="1545">
        <v>20</v>
      </c>
      <c r="X134" s="1547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544">
        <v>8</v>
      </c>
      <c r="F135" s="1545" t="s">
        <v>772</v>
      </c>
      <c r="G135" s="1545" t="s">
        <v>770</v>
      </c>
      <c r="H135" s="1553">
        <v>27.48</v>
      </c>
      <c r="I135" s="1545">
        <v>4</v>
      </c>
      <c r="J135" s="1545">
        <v>4</v>
      </c>
      <c r="K135" s="1545">
        <v>1</v>
      </c>
      <c r="L135" s="1545">
        <v>1</v>
      </c>
      <c r="M135" s="1545">
        <v>1</v>
      </c>
      <c r="N135" s="1545">
        <v>0</v>
      </c>
      <c r="O135" s="1545">
        <v>0</v>
      </c>
      <c r="P135" s="1545">
        <v>0</v>
      </c>
      <c r="Q135" s="1545">
        <v>32</v>
      </c>
      <c r="R135" s="1545">
        <v>40</v>
      </c>
      <c r="S135" s="1545">
        <v>36</v>
      </c>
      <c r="T135" s="1545">
        <v>0</v>
      </c>
      <c r="U135" s="1545">
        <v>0</v>
      </c>
      <c r="V135" s="1545">
        <v>14</v>
      </c>
      <c r="W135" s="1545">
        <v>16</v>
      </c>
      <c r="X135" s="1547">
        <v>18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544">
        <v>9</v>
      </c>
      <c r="F136" s="1545" t="s">
        <v>1</v>
      </c>
      <c r="G136" s="1545"/>
      <c r="H136" s="1553"/>
      <c r="I136" s="1545">
        <v>0</v>
      </c>
      <c r="J136" s="1545">
        <v>0</v>
      </c>
      <c r="K136" s="1545">
        <v>0</v>
      </c>
      <c r="L136" s="1545">
        <v>0</v>
      </c>
      <c r="M136" s="1545">
        <v>0</v>
      </c>
      <c r="N136" s="1545">
        <v>0</v>
      </c>
      <c r="O136" s="1545">
        <v>0</v>
      </c>
      <c r="P136" s="1545">
        <v>0</v>
      </c>
      <c r="Q136" s="1545">
        <v>0</v>
      </c>
      <c r="R136" s="1545">
        <v>0</v>
      </c>
      <c r="S136" s="1545">
        <v>0</v>
      </c>
      <c r="T136" s="1545">
        <v>0</v>
      </c>
      <c r="U136" s="1545">
        <v>0</v>
      </c>
      <c r="V136" s="1545">
        <v>0</v>
      </c>
      <c r="W136" s="1545">
        <v>0</v>
      </c>
      <c r="X136" s="154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548">
        <v>10</v>
      </c>
      <c r="F137" s="1549" t="s">
        <v>1</v>
      </c>
      <c r="G137" s="1549"/>
      <c r="H137" s="1554"/>
      <c r="I137" s="1549">
        <v>0</v>
      </c>
      <c r="J137" s="1549">
        <v>0</v>
      </c>
      <c r="K137" s="1549">
        <v>0</v>
      </c>
      <c r="L137" s="1549">
        <v>0</v>
      </c>
      <c r="M137" s="1549">
        <v>0</v>
      </c>
      <c r="N137" s="1549">
        <v>0</v>
      </c>
      <c r="O137" s="1549">
        <v>0</v>
      </c>
      <c r="P137" s="1549">
        <v>0</v>
      </c>
      <c r="Q137" s="1549">
        <v>0</v>
      </c>
      <c r="R137" s="1549">
        <v>0</v>
      </c>
      <c r="S137" s="1549">
        <v>0</v>
      </c>
      <c r="T137" s="1549">
        <v>0</v>
      </c>
      <c r="U137" s="1549">
        <v>0</v>
      </c>
      <c r="V137" s="1549">
        <v>0</v>
      </c>
      <c r="W137" s="1549">
        <v>0</v>
      </c>
      <c r="X137" s="155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97" t="s">
        <v>749</v>
      </c>
      <c r="F142" s="1598" t="s">
        <v>750</v>
      </c>
      <c r="G142" s="1598" t="s">
        <v>751</v>
      </c>
      <c r="H142" s="1598" t="s">
        <v>752</v>
      </c>
      <c r="I142" s="1598" t="s">
        <v>753</v>
      </c>
      <c r="J142" s="1598" t="s">
        <v>754</v>
      </c>
      <c r="K142" s="1598" t="s">
        <v>755</v>
      </c>
      <c r="L142" s="1598"/>
      <c r="M142" s="1598"/>
      <c r="N142" s="1598"/>
      <c r="O142" s="1598"/>
      <c r="P142" s="1598"/>
      <c r="Q142" s="1598"/>
      <c r="R142" s="1598"/>
      <c r="S142" s="1598"/>
      <c r="T142" s="1598"/>
      <c r="U142" s="1598"/>
      <c r="V142" s="1598"/>
      <c r="W142" s="1598"/>
      <c r="X142" s="159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07">
        <v>9</v>
      </c>
      <c r="F143" s="1608">
        <v>2</v>
      </c>
      <c r="G143" s="1601">
        <v>7</v>
      </c>
      <c r="H143" s="1601">
        <v>5</v>
      </c>
      <c r="I143" s="1602">
        <v>19</v>
      </c>
      <c r="J143" s="1602">
        <v>16</v>
      </c>
      <c r="K143" s="1601">
        <v>62</v>
      </c>
      <c r="L143" s="1601"/>
      <c r="M143" s="1601"/>
      <c r="N143" s="1601"/>
      <c r="O143" s="1601"/>
      <c r="P143" s="1601"/>
      <c r="Q143" s="1601"/>
      <c r="R143" s="1601"/>
      <c r="S143" s="1601"/>
      <c r="T143" s="1601"/>
      <c r="U143" s="1601"/>
      <c r="V143" s="1601"/>
      <c r="W143" s="1601"/>
      <c r="X143" s="1603"/>
      <c r="AA143" s="256">
        <f>IF(E143=D140,0,1)</f>
        <v>0</v>
      </c>
    </row>
    <row r="144" spans="2:28" x14ac:dyDescent="0.25">
      <c r="E144" s="1600" t="s">
        <v>581</v>
      </c>
      <c r="F144" s="1601" t="s">
        <v>63</v>
      </c>
      <c r="G144" s="1601" t="s">
        <v>756</v>
      </c>
      <c r="H144" s="1601" t="s">
        <v>757</v>
      </c>
      <c r="I144" s="1602" t="s">
        <v>66</v>
      </c>
      <c r="J144" s="1602" t="s">
        <v>67</v>
      </c>
      <c r="K144" s="1601" t="s">
        <v>68</v>
      </c>
      <c r="L144" s="1601" t="s">
        <v>69</v>
      </c>
      <c r="M144" s="1601" t="s">
        <v>22</v>
      </c>
      <c r="N144" s="1601" t="s">
        <v>758</v>
      </c>
      <c r="O144" s="1601" t="s">
        <v>759</v>
      </c>
      <c r="P144" s="1601" t="s">
        <v>760</v>
      </c>
      <c r="Q144" s="1601" t="s">
        <v>761</v>
      </c>
      <c r="R144" s="1601" t="s">
        <v>762</v>
      </c>
      <c r="S144" s="1601" t="s">
        <v>763</v>
      </c>
      <c r="T144" s="1601" t="s">
        <v>764</v>
      </c>
      <c r="U144" s="1601" t="s">
        <v>765</v>
      </c>
      <c r="V144" s="1601" t="s">
        <v>766</v>
      </c>
      <c r="W144" s="1601" t="s">
        <v>767</v>
      </c>
      <c r="X144" s="1603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1600">
        <v>1</v>
      </c>
      <c r="F145" s="1601" t="s">
        <v>632</v>
      </c>
      <c r="G145" s="1601" t="s">
        <v>770</v>
      </c>
      <c r="H145" s="1609">
        <v>22.43</v>
      </c>
      <c r="I145" s="1601">
        <v>6</v>
      </c>
      <c r="J145" s="1601">
        <v>1</v>
      </c>
      <c r="K145" s="1601">
        <v>0</v>
      </c>
      <c r="L145" s="1601">
        <v>1</v>
      </c>
      <c r="M145" s="1601">
        <v>1</v>
      </c>
      <c r="N145" s="1601">
        <v>0</v>
      </c>
      <c r="O145" s="1601">
        <v>18</v>
      </c>
      <c r="P145" s="1601">
        <v>20</v>
      </c>
      <c r="Q145" s="1601">
        <v>40</v>
      </c>
      <c r="R145" s="1601">
        <v>0</v>
      </c>
      <c r="S145" s="1601">
        <v>0</v>
      </c>
      <c r="T145" s="1601">
        <v>23</v>
      </c>
      <c r="U145" s="1601">
        <v>24</v>
      </c>
      <c r="V145" s="1601">
        <v>20</v>
      </c>
      <c r="W145" s="1601">
        <v>0</v>
      </c>
      <c r="X145" s="1603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600">
        <v>2</v>
      </c>
      <c r="F146" s="1601" t="s">
        <v>601</v>
      </c>
      <c r="G146" s="1601" t="s">
        <v>769</v>
      </c>
      <c r="H146" s="1609">
        <v>23.62</v>
      </c>
      <c r="I146" s="1601">
        <v>7</v>
      </c>
      <c r="J146" s="1601">
        <v>1</v>
      </c>
      <c r="K146" s="1601">
        <v>0</v>
      </c>
      <c r="L146" s="1601">
        <v>0</v>
      </c>
      <c r="M146" s="1601">
        <v>1</v>
      </c>
      <c r="N146" s="1601">
        <v>0</v>
      </c>
      <c r="O146" s="1601">
        <v>0</v>
      </c>
      <c r="P146" s="1601">
        <v>120</v>
      </c>
      <c r="Q146" s="1601">
        <v>0</v>
      </c>
      <c r="R146" s="1601">
        <v>0</v>
      </c>
      <c r="S146" s="1601">
        <v>0</v>
      </c>
      <c r="T146" s="1601">
        <v>0</v>
      </c>
      <c r="U146" s="1601">
        <v>21</v>
      </c>
      <c r="V146" s="1601">
        <v>0</v>
      </c>
      <c r="W146" s="1601">
        <v>0</v>
      </c>
      <c r="X146" s="1603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600">
        <v>3</v>
      </c>
      <c r="F147" s="1601" t="s">
        <v>787</v>
      </c>
      <c r="G147" s="1601" t="s">
        <v>770</v>
      </c>
      <c r="H147" s="1609">
        <v>18.68</v>
      </c>
      <c r="I147" s="1601">
        <v>4</v>
      </c>
      <c r="J147" s="1601">
        <v>0</v>
      </c>
      <c r="K147" s="1601">
        <v>0</v>
      </c>
      <c r="L147" s="1601">
        <v>1</v>
      </c>
      <c r="M147" s="1601">
        <v>1</v>
      </c>
      <c r="N147" s="1601">
        <v>0</v>
      </c>
      <c r="O147" s="1601">
        <v>20</v>
      </c>
      <c r="P147" s="1601">
        <v>40</v>
      </c>
      <c r="Q147" s="1601">
        <v>0</v>
      </c>
      <c r="R147" s="1601">
        <v>18</v>
      </c>
      <c r="S147" s="1601">
        <v>0</v>
      </c>
      <c r="T147" s="1601">
        <v>23</v>
      </c>
      <c r="U147" s="1601">
        <v>27</v>
      </c>
      <c r="V147" s="1601">
        <v>0</v>
      </c>
      <c r="W147" s="1601">
        <v>33</v>
      </c>
      <c r="X147" s="1603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600">
        <v>4</v>
      </c>
      <c r="F148" s="1601" t="s">
        <v>606</v>
      </c>
      <c r="G148" s="1601" t="s">
        <v>769</v>
      </c>
      <c r="H148" s="1609">
        <v>18.63</v>
      </c>
      <c r="I148" s="1601">
        <v>5</v>
      </c>
      <c r="J148" s="1601">
        <v>0</v>
      </c>
      <c r="K148" s="1601">
        <v>0</v>
      </c>
      <c r="L148" s="1601">
        <v>1</v>
      </c>
      <c r="M148" s="1601">
        <v>1</v>
      </c>
      <c r="N148" s="1601">
        <v>32</v>
      </c>
      <c r="O148" s="1601">
        <v>0</v>
      </c>
      <c r="P148" s="1601">
        <v>0</v>
      </c>
      <c r="Q148" s="1601">
        <v>20</v>
      </c>
      <c r="R148" s="1601">
        <v>0</v>
      </c>
      <c r="S148" s="1601">
        <v>0</v>
      </c>
      <c r="T148" s="1601">
        <v>0</v>
      </c>
      <c r="U148" s="1601">
        <v>0</v>
      </c>
      <c r="V148" s="1601">
        <v>19</v>
      </c>
      <c r="W148" s="1601">
        <v>0</v>
      </c>
      <c r="X148" s="160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600">
        <v>5</v>
      </c>
      <c r="F149" s="1601" t="s">
        <v>605</v>
      </c>
      <c r="G149" s="1601" t="s">
        <v>770</v>
      </c>
      <c r="H149" s="1609">
        <v>21.01</v>
      </c>
      <c r="I149" s="1601">
        <v>7</v>
      </c>
      <c r="J149" s="1601">
        <v>1</v>
      </c>
      <c r="K149" s="1601">
        <v>0</v>
      </c>
      <c r="L149" s="1601">
        <v>2</v>
      </c>
      <c r="M149" s="1601">
        <v>1</v>
      </c>
      <c r="N149" s="1601">
        <v>38</v>
      </c>
      <c r="O149" s="1601">
        <v>32</v>
      </c>
      <c r="P149" s="1601">
        <v>12</v>
      </c>
      <c r="Q149" s="1601">
        <v>0</v>
      </c>
      <c r="R149" s="1601">
        <v>0</v>
      </c>
      <c r="S149" s="1601">
        <v>20</v>
      </c>
      <c r="T149" s="1601">
        <v>22</v>
      </c>
      <c r="U149" s="1601">
        <v>22</v>
      </c>
      <c r="V149" s="1601">
        <v>0</v>
      </c>
      <c r="W149" s="1601">
        <v>0</v>
      </c>
      <c r="X149" s="1603">
        <v>23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600">
        <v>6</v>
      </c>
      <c r="F150" s="1601" t="s">
        <v>786</v>
      </c>
      <c r="G150" s="1601" t="s">
        <v>769</v>
      </c>
      <c r="H150" s="1609">
        <v>22.14</v>
      </c>
      <c r="I150" s="1601">
        <v>6</v>
      </c>
      <c r="J150" s="1601">
        <v>2</v>
      </c>
      <c r="K150" s="1601">
        <v>0</v>
      </c>
      <c r="L150" s="1601">
        <v>0</v>
      </c>
      <c r="M150" s="1601">
        <v>1</v>
      </c>
      <c r="N150" s="1601">
        <v>0</v>
      </c>
      <c r="O150" s="1601">
        <v>0</v>
      </c>
      <c r="P150" s="1601">
        <v>0</v>
      </c>
      <c r="Q150" s="1601">
        <v>0</v>
      </c>
      <c r="R150" s="1601">
        <v>0</v>
      </c>
      <c r="S150" s="1601">
        <v>0</v>
      </c>
      <c r="T150" s="1601">
        <v>0</v>
      </c>
      <c r="U150" s="1601">
        <v>0</v>
      </c>
      <c r="V150" s="1601">
        <v>0</v>
      </c>
      <c r="W150" s="1601">
        <v>0</v>
      </c>
      <c r="X150" s="1603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600">
        <v>7</v>
      </c>
      <c r="F151" s="1601" t="s">
        <v>582</v>
      </c>
      <c r="G151" s="1601" t="s">
        <v>770</v>
      </c>
      <c r="H151" s="1609">
        <v>24.64</v>
      </c>
      <c r="I151" s="1601">
        <v>7</v>
      </c>
      <c r="J151" s="1601">
        <v>0</v>
      </c>
      <c r="K151" s="1601">
        <v>0</v>
      </c>
      <c r="L151" s="1601">
        <v>2</v>
      </c>
      <c r="M151" s="1601">
        <v>1</v>
      </c>
      <c r="N151" s="1601">
        <v>40</v>
      </c>
      <c r="O151" s="1601">
        <v>24</v>
      </c>
      <c r="P151" s="1601">
        <v>25</v>
      </c>
      <c r="Q151" s="1601">
        <v>120</v>
      </c>
      <c r="R151" s="1601">
        <v>0</v>
      </c>
      <c r="S151" s="1601">
        <v>0</v>
      </c>
      <c r="T151" s="1601">
        <v>23</v>
      </c>
      <c r="U151" s="1601">
        <v>20</v>
      </c>
      <c r="V151" s="1601">
        <v>18</v>
      </c>
      <c r="W151" s="1601">
        <v>0</v>
      </c>
      <c r="X151" s="1603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600">
        <v>8</v>
      </c>
      <c r="F152" s="1601" t="s">
        <v>604</v>
      </c>
      <c r="G152" s="1601" t="s">
        <v>769</v>
      </c>
      <c r="H152" s="1609">
        <v>23.94</v>
      </c>
      <c r="I152" s="1601">
        <v>5</v>
      </c>
      <c r="J152" s="1601">
        <v>1</v>
      </c>
      <c r="K152" s="1601">
        <v>1</v>
      </c>
      <c r="L152" s="1601">
        <v>0</v>
      </c>
      <c r="M152" s="1601">
        <v>1</v>
      </c>
      <c r="N152" s="1601">
        <v>0</v>
      </c>
      <c r="O152" s="1601">
        <v>0</v>
      </c>
      <c r="P152" s="1601">
        <v>20</v>
      </c>
      <c r="Q152" s="1601">
        <v>0</v>
      </c>
      <c r="R152" s="1601">
        <v>112</v>
      </c>
      <c r="S152" s="1601">
        <v>0</v>
      </c>
      <c r="T152" s="1601">
        <v>0</v>
      </c>
      <c r="U152" s="1601">
        <v>27</v>
      </c>
      <c r="V152" s="1601">
        <v>0</v>
      </c>
      <c r="W152" s="1601">
        <v>18</v>
      </c>
      <c r="X152" s="1603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 t="e">
        <f t="shared" ca="1" si="48"/>
        <v>#N/A</v>
      </c>
      <c r="E153" s="1600">
        <v>9</v>
      </c>
      <c r="F153" s="1601" t="s">
        <v>1</v>
      </c>
      <c r="G153" s="1601"/>
      <c r="H153" s="1609"/>
      <c r="I153" s="1601">
        <v>0</v>
      </c>
      <c r="J153" s="1601">
        <v>0</v>
      </c>
      <c r="K153" s="1601">
        <v>0</v>
      </c>
      <c r="L153" s="1601">
        <v>0</v>
      </c>
      <c r="M153" s="1601">
        <v>0</v>
      </c>
      <c r="N153" s="1601">
        <v>0</v>
      </c>
      <c r="O153" s="1601">
        <v>0</v>
      </c>
      <c r="P153" s="1601">
        <v>0</v>
      </c>
      <c r="Q153" s="1601">
        <v>0</v>
      </c>
      <c r="R153" s="1601">
        <v>0</v>
      </c>
      <c r="S153" s="1601">
        <v>0</v>
      </c>
      <c r="T153" s="1601">
        <v>0</v>
      </c>
      <c r="U153" s="1601">
        <v>0</v>
      </c>
      <c r="V153" s="1601">
        <v>0</v>
      </c>
      <c r="W153" s="1601">
        <v>0</v>
      </c>
      <c r="X153" s="160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04">
        <v>10</v>
      </c>
      <c r="F154" s="1605" t="s">
        <v>1</v>
      </c>
      <c r="G154" s="1605"/>
      <c r="H154" s="1610"/>
      <c r="I154" s="1605">
        <v>0</v>
      </c>
      <c r="J154" s="1605">
        <v>0</v>
      </c>
      <c r="K154" s="1605">
        <v>0</v>
      </c>
      <c r="L154" s="1605">
        <v>0</v>
      </c>
      <c r="M154" s="1605">
        <v>0</v>
      </c>
      <c r="N154" s="1605">
        <v>0</v>
      </c>
      <c r="O154" s="1605">
        <v>0</v>
      </c>
      <c r="P154" s="1605">
        <v>0</v>
      </c>
      <c r="Q154" s="1605">
        <v>0</v>
      </c>
      <c r="R154" s="1605">
        <v>0</v>
      </c>
      <c r="S154" s="1605">
        <v>0</v>
      </c>
      <c r="T154" s="1605">
        <v>0</v>
      </c>
      <c r="U154" s="1605">
        <v>0</v>
      </c>
      <c r="V154" s="1605">
        <v>0</v>
      </c>
      <c r="W154" s="1605">
        <v>0</v>
      </c>
      <c r="X154" s="160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555" t="s">
        <v>749</v>
      </c>
      <c r="F159" s="1556" t="s">
        <v>750</v>
      </c>
      <c r="G159" s="1556" t="s">
        <v>751</v>
      </c>
      <c r="H159" s="1556" t="s">
        <v>752</v>
      </c>
      <c r="I159" s="1556" t="s">
        <v>753</v>
      </c>
      <c r="J159" s="1556" t="s">
        <v>754</v>
      </c>
      <c r="K159" s="1556" t="s">
        <v>755</v>
      </c>
      <c r="L159" s="1556"/>
      <c r="M159" s="1556"/>
      <c r="N159" s="1556"/>
      <c r="O159" s="1556"/>
      <c r="P159" s="1556"/>
      <c r="Q159" s="1556"/>
      <c r="R159" s="1556"/>
      <c r="S159" s="1556"/>
      <c r="T159" s="1556"/>
      <c r="U159" s="1556"/>
      <c r="V159" s="1556"/>
      <c r="W159" s="1556"/>
      <c r="X159" s="155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565">
        <v>10</v>
      </c>
      <c r="F160" s="1566">
        <v>5</v>
      </c>
      <c r="G160" s="1559">
        <v>9</v>
      </c>
      <c r="H160" s="1559">
        <v>3</v>
      </c>
      <c r="I160" s="1560">
        <v>24</v>
      </c>
      <c r="J160" s="1560">
        <v>11</v>
      </c>
      <c r="K160" s="1559">
        <v>87</v>
      </c>
      <c r="L160" s="1559"/>
      <c r="M160" s="1559"/>
      <c r="N160" s="1559"/>
      <c r="O160" s="1559"/>
      <c r="P160" s="1559"/>
      <c r="Q160" s="1559"/>
      <c r="R160" s="1559"/>
      <c r="S160" s="1559"/>
      <c r="T160" s="1559"/>
      <c r="U160" s="1559"/>
      <c r="V160" s="1559"/>
      <c r="W160" s="1559"/>
      <c r="X160" s="1561"/>
      <c r="AA160" s="256">
        <f>IF(E160=D157,0,1)</f>
        <v>0</v>
      </c>
    </row>
    <row r="161" spans="2:28" x14ac:dyDescent="0.25">
      <c r="E161" s="1558" t="s">
        <v>581</v>
      </c>
      <c r="F161" s="1559" t="s">
        <v>63</v>
      </c>
      <c r="G161" s="1559" t="s">
        <v>756</v>
      </c>
      <c r="H161" s="1559" t="s">
        <v>757</v>
      </c>
      <c r="I161" s="1560" t="s">
        <v>66</v>
      </c>
      <c r="J161" s="1560" t="s">
        <v>67</v>
      </c>
      <c r="K161" s="1559" t="s">
        <v>68</v>
      </c>
      <c r="L161" s="1559" t="s">
        <v>69</v>
      </c>
      <c r="M161" s="1559" t="s">
        <v>22</v>
      </c>
      <c r="N161" s="1559" t="s">
        <v>758</v>
      </c>
      <c r="O161" s="1559" t="s">
        <v>759</v>
      </c>
      <c r="P161" s="1559" t="s">
        <v>760</v>
      </c>
      <c r="Q161" s="1559" t="s">
        <v>761</v>
      </c>
      <c r="R161" s="1559" t="s">
        <v>762</v>
      </c>
      <c r="S161" s="1559" t="s">
        <v>763</v>
      </c>
      <c r="T161" s="1559" t="s">
        <v>764</v>
      </c>
      <c r="U161" s="1559" t="s">
        <v>765</v>
      </c>
      <c r="V161" s="1559" t="s">
        <v>766</v>
      </c>
      <c r="W161" s="1559" t="s">
        <v>767</v>
      </c>
      <c r="X161" s="1561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558">
        <v>1</v>
      </c>
      <c r="F162" s="1559" t="s">
        <v>613</v>
      </c>
      <c r="G162" s="1559" t="s">
        <v>770</v>
      </c>
      <c r="H162" s="1567">
        <v>25.36</v>
      </c>
      <c r="I162" s="1559">
        <v>5</v>
      </c>
      <c r="J162" s="1559">
        <v>0</v>
      </c>
      <c r="K162" s="1559">
        <v>2</v>
      </c>
      <c r="L162" s="1559">
        <v>2</v>
      </c>
      <c r="M162" s="1559">
        <v>1</v>
      </c>
      <c r="N162" s="1559">
        <v>8</v>
      </c>
      <c r="O162" s="1559">
        <v>20</v>
      </c>
      <c r="P162" s="1559">
        <v>0</v>
      </c>
      <c r="Q162" s="1559">
        <v>32</v>
      </c>
      <c r="R162" s="1559">
        <v>0</v>
      </c>
      <c r="S162" s="1559">
        <v>96</v>
      </c>
      <c r="T162" s="1559">
        <v>23</v>
      </c>
      <c r="U162" s="1559">
        <v>0</v>
      </c>
      <c r="V162" s="1559">
        <v>13</v>
      </c>
      <c r="W162" s="1559">
        <v>0</v>
      </c>
      <c r="X162" s="1561">
        <v>17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558">
        <v>2</v>
      </c>
      <c r="F163" s="1559" t="s">
        <v>635</v>
      </c>
      <c r="G163" s="1559" t="s">
        <v>770</v>
      </c>
      <c r="H163" s="1567">
        <v>28.9</v>
      </c>
      <c r="I163" s="1559">
        <v>1</v>
      </c>
      <c r="J163" s="1559">
        <v>3</v>
      </c>
      <c r="K163" s="1559">
        <v>0</v>
      </c>
      <c r="L163" s="1559">
        <v>2</v>
      </c>
      <c r="M163" s="1559">
        <v>1</v>
      </c>
      <c r="N163" s="1559">
        <v>40</v>
      </c>
      <c r="O163" s="1559">
        <v>40</v>
      </c>
      <c r="P163" s="1559">
        <v>41</v>
      </c>
      <c r="Q163" s="1559">
        <v>10</v>
      </c>
      <c r="R163" s="1559">
        <v>0</v>
      </c>
      <c r="S163" s="1559">
        <v>0</v>
      </c>
      <c r="T163" s="1559">
        <v>16</v>
      </c>
      <c r="U163" s="1559">
        <v>20</v>
      </c>
      <c r="V163" s="1559">
        <v>16</v>
      </c>
      <c r="W163" s="1559">
        <v>0</v>
      </c>
      <c r="X163" s="1561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558">
        <v>3</v>
      </c>
      <c r="F164" s="1559" t="s">
        <v>818</v>
      </c>
      <c r="G164" s="1559" t="s">
        <v>770</v>
      </c>
      <c r="H164" s="1567">
        <v>20.14</v>
      </c>
      <c r="I164" s="1559">
        <v>4</v>
      </c>
      <c r="J164" s="1559">
        <v>1</v>
      </c>
      <c r="K164" s="1559">
        <v>0</v>
      </c>
      <c r="L164" s="1559">
        <v>1</v>
      </c>
      <c r="M164" s="1559">
        <v>1</v>
      </c>
      <c r="N164" s="1559">
        <v>0</v>
      </c>
      <c r="O164" s="1559">
        <v>38</v>
      </c>
      <c r="P164" s="1559">
        <v>32</v>
      </c>
      <c r="Q164" s="1559">
        <v>0</v>
      </c>
      <c r="R164" s="1559">
        <v>24</v>
      </c>
      <c r="S164" s="1559">
        <v>0</v>
      </c>
      <c r="T164" s="1559">
        <v>22</v>
      </c>
      <c r="U164" s="1559">
        <v>28</v>
      </c>
      <c r="V164" s="1559">
        <v>0</v>
      </c>
      <c r="W164" s="1559">
        <v>21</v>
      </c>
      <c r="X164" s="156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558">
        <v>4</v>
      </c>
      <c r="F165" s="1559" t="s">
        <v>640</v>
      </c>
      <c r="G165" s="1559" t="s">
        <v>770</v>
      </c>
      <c r="H165" s="1567">
        <v>25.91</v>
      </c>
      <c r="I165" s="1559">
        <v>5</v>
      </c>
      <c r="J165" s="1559">
        <v>2</v>
      </c>
      <c r="K165" s="1559">
        <v>0</v>
      </c>
      <c r="L165" s="1559">
        <v>1</v>
      </c>
      <c r="M165" s="1559">
        <v>1</v>
      </c>
      <c r="N165" s="1559">
        <v>0</v>
      </c>
      <c r="O165" s="1559">
        <v>40</v>
      </c>
      <c r="P165" s="1559">
        <v>99</v>
      </c>
      <c r="Q165" s="1559">
        <v>40</v>
      </c>
      <c r="R165" s="1559">
        <v>0</v>
      </c>
      <c r="S165" s="1559">
        <v>0</v>
      </c>
      <c r="T165" s="1559">
        <v>21</v>
      </c>
      <c r="U165" s="1559">
        <v>21</v>
      </c>
      <c r="V165" s="1559">
        <v>16</v>
      </c>
      <c r="W165" s="1559">
        <v>0</v>
      </c>
      <c r="X165" s="1561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558">
        <v>5</v>
      </c>
      <c r="F166" s="1559" t="s">
        <v>628</v>
      </c>
      <c r="G166" s="1559" t="s">
        <v>769</v>
      </c>
      <c r="H166" s="1567">
        <v>22.12</v>
      </c>
      <c r="I166" s="1559">
        <v>6</v>
      </c>
      <c r="J166" s="1559">
        <v>0</v>
      </c>
      <c r="K166" s="1559">
        <v>1</v>
      </c>
      <c r="L166" s="1559">
        <v>0</v>
      </c>
      <c r="M166" s="1559">
        <v>1</v>
      </c>
      <c r="N166" s="1559">
        <v>0</v>
      </c>
      <c r="O166" s="1559">
        <v>0</v>
      </c>
      <c r="P166" s="1559">
        <v>0</v>
      </c>
      <c r="Q166" s="1559">
        <v>10</v>
      </c>
      <c r="R166" s="1559">
        <v>0</v>
      </c>
      <c r="S166" s="1559">
        <v>0</v>
      </c>
      <c r="T166" s="1559">
        <v>0</v>
      </c>
      <c r="U166" s="1559">
        <v>0</v>
      </c>
      <c r="V166" s="1559">
        <v>20</v>
      </c>
      <c r="W166" s="1559">
        <v>0</v>
      </c>
      <c r="X166" s="1561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558">
        <v>6</v>
      </c>
      <c r="F167" s="1559" t="s">
        <v>615</v>
      </c>
      <c r="G167" s="1559" t="s">
        <v>769</v>
      </c>
      <c r="H167" s="1567">
        <v>25.98</v>
      </c>
      <c r="I167" s="1559">
        <v>5</v>
      </c>
      <c r="J167" s="1559">
        <v>3</v>
      </c>
      <c r="K167" s="1559">
        <v>1</v>
      </c>
      <c r="L167" s="1559">
        <v>0</v>
      </c>
      <c r="M167" s="1559">
        <v>1</v>
      </c>
      <c r="N167" s="1559">
        <v>0</v>
      </c>
      <c r="O167" s="1559">
        <v>0</v>
      </c>
      <c r="P167" s="1559">
        <v>24</v>
      </c>
      <c r="Q167" s="1559">
        <v>102</v>
      </c>
      <c r="R167" s="1559">
        <v>0</v>
      </c>
      <c r="S167" s="1559">
        <v>0</v>
      </c>
      <c r="T167" s="1559">
        <v>0</v>
      </c>
      <c r="U167" s="1559">
        <v>14</v>
      </c>
      <c r="V167" s="1559">
        <v>15</v>
      </c>
      <c r="W167" s="1559">
        <v>0</v>
      </c>
      <c r="X167" s="1561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558">
        <v>7</v>
      </c>
      <c r="F168" s="1559" t="s">
        <v>712</v>
      </c>
      <c r="G168" s="1559" t="s">
        <v>770</v>
      </c>
      <c r="H168" s="1567">
        <v>27.42</v>
      </c>
      <c r="I168" s="1559">
        <v>4</v>
      </c>
      <c r="J168" s="1559">
        <v>3</v>
      </c>
      <c r="K168" s="1559">
        <v>3</v>
      </c>
      <c r="L168" s="1559">
        <v>1</v>
      </c>
      <c r="M168" s="1559">
        <v>1</v>
      </c>
      <c r="N168" s="1559">
        <v>0</v>
      </c>
      <c r="O168" s="1559">
        <v>44</v>
      </c>
      <c r="P168" s="1559">
        <v>0</v>
      </c>
      <c r="Q168" s="1559">
        <v>32</v>
      </c>
      <c r="R168" s="1559">
        <v>4</v>
      </c>
      <c r="S168" s="1559">
        <v>0</v>
      </c>
      <c r="T168" s="1559">
        <v>17</v>
      </c>
      <c r="U168" s="1559">
        <v>0</v>
      </c>
      <c r="V168" s="1559">
        <v>12</v>
      </c>
      <c r="W168" s="1559">
        <v>17</v>
      </c>
      <c r="X168" s="1561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558">
        <v>8</v>
      </c>
      <c r="F169" s="1559" t="s">
        <v>774</v>
      </c>
      <c r="G169" s="1559" t="s">
        <v>770</v>
      </c>
      <c r="H169" s="1567">
        <v>31.98</v>
      </c>
      <c r="I169" s="1559">
        <v>5</v>
      </c>
      <c r="J169" s="1559">
        <v>2</v>
      </c>
      <c r="K169" s="1559">
        <v>1</v>
      </c>
      <c r="L169" s="1559">
        <v>2</v>
      </c>
      <c r="M169" s="1559">
        <v>1</v>
      </c>
      <c r="N169" s="1559">
        <v>40</v>
      </c>
      <c r="O169" s="1559">
        <v>106</v>
      </c>
      <c r="P169" s="1559">
        <v>96</v>
      </c>
      <c r="Q169" s="1559">
        <v>24</v>
      </c>
      <c r="R169" s="1559">
        <v>0</v>
      </c>
      <c r="S169" s="1559">
        <v>0</v>
      </c>
      <c r="T169" s="1559">
        <v>15</v>
      </c>
      <c r="U169" s="1559">
        <v>12</v>
      </c>
      <c r="V169" s="1559">
        <v>20</v>
      </c>
      <c r="W169" s="1559">
        <v>0</v>
      </c>
      <c r="X169" s="1561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558">
        <v>9</v>
      </c>
      <c r="F170" s="1559" t="s">
        <v>1</v>
      </c>
      <c r="G170" s="1559"/>
      <c r="H170" s="1567"/>
      <c r="I170" s="1559">
        <v>0</v>
      </c>
      <c r="J170" s="1559">
        <v>0</v>
      </c>
      <c r="K170" s="1559">
        <v>0</v>
      </c>
      <c r="L170" s="1559">
        <v>0</v>
      </c>
      <c r="M170" s="1559">
        <v>0</v>
      </c>
      <c r="N170" s="1559">
        <v>0</v>
      </c>
      <c r="O170" s="1559">
        <v>0</v>
      </c>
      <c r="P170" s="1559">
        <v>0</v>
      </c>
      <c r="Q170" s="1559">
        <v>0</v>
      </c>
      <c r="R170" s="1559">
        <v>0</v>
      </c>
      <c r="S170" s="1559">
        <v>0</v>
      </c>
      <c r="T170" s="1559">
        <v>0</v>
      </c>
      <c r="U170" s="1559">
        <v>0</v>
      </c>
      <c r="V170" s="1559">
        <v>0</v>
      </c>
      <c r="W170" s="1559">
        <v>0</v>
      </c>
      <c r="X170" s="156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562">
        <v>10</v>
      </c>
      <c r="F171" s="1563" t="s">
        <v>1</v>
      </c>
      <c r="G171" s="1563"/>
      <c r="H171" s="1568"/>
      <c r="I171" s="1563">
        <v>0</v>
      </c>
      <c r="J171" s="1563">
        <v>0</v>
      </c>
      <c r="K171" s="1563">
        <v>0</v>
      </c>
      <c r="L171" s="1563">
        <v>0</v>
      </c>
      <c r="M171" s="1563">
        <v>0</v>
      </c>
      <c r="N171" s="1563">
        <v>0</v>
      </c>
      <c r="O171" s="1563">
        <v>0</v>
      </c>
      <c r="P171" s="1563">
        <v>0</v>
      </c>
      <c r="Q171" s="1563">
        <v>0</v>
      </c>
      <c r="R171" s="1563">
        <v>0</v>
      </c>
      <c r="S171" s="1563">
        <v>0</v>
      </c>
      <c r="T171" s="1563">
        <v>0</v>
      </c>
      <c r="U171" s="1563">
        <v>0</v>
      </c>
      <c r="V171" s="1563">
        <v>0</v>
      </c>
      <c r="W171" s="1563">
        <v>0</v>
      </c>
      <c r="X171" s="156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4" zoomScale="75" zoomScaleNormal="75" workbookViewId="0">
      <selection activeCell="E74" sqref="E74:X8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2</v>
      </c>
      <c r="G7" s="354">
        <v>9</v>
      </c>
      <c r="H7" s="354">
        <v>3</v>
      </c>
      <c r="I7" s="355">
        <v>23</v>
      </c>
      <c r="J7" s="355">
        <v>16</v>
      </c>
      <c r="K7" s="354">
        <v>84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353">
        <v>1</v>
      </c>
      <c r="F9" s="354" t="s">
        <v>684</v>
      </c>
      <c r="G9" s="354" t="s">
        <v>769</v>
      </c>
      <c r="H9" s="362">
        <v>27.99</v>
      </c>
      <c r="I9" s="354">
        <v>3</v>
      </c>
      <c r="J9" s="354">
        <v>2</v>
      </c>
      <c r="K9" s="354">
        <v>3</v>
      </c>
      <c r="L9" s="354">
        <v>0</v>
      </c>
      <c r="M9" s="354">
        <v>1</v>
      </c>
      <c r="N9" s="354">
        <v>0</v>
      </c>
      <c r="O9" s="354">
        <v>0</v>
      </c>
      <c r="P9" s="354">
        <v>40</v>
      </c>
      <c r="Q9" s="354">
        <v>0</v>
      </c>
      <c r="R9" s="354">
        <v>50</v>
      </c>
      <c r="S9" s="354">
        <v>0</v>
      </c>
      <c r="T9" s="354">
        <v>0</v>
      </c>
      <c r="U9" s="354">
        <v>16</v>
      </c>
      <c r="V9" s="354">
        <v>0</v>
      </c>
      <c r="W9" s="354">
        <v>11</v>
      </c>
      <c r="X9" s="356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4</v>
      </c>
      <c r="C10" s="256">
        <f t="shared" ref="C10:C16" ca="1" si="3">Y10</f>
        <v>4</v>
      </c>
      <c r="E10" s="353">
        <v>2</v>
      </c>
      <c r="F10" s="354" t="s">
        <v>657</v>
      </c>
      <c r="G10" s="354" t="s">
        <v>769</v>
      </c>
      <c r="H10" s="362">
        <v>18.07</v>
      </c>
      <c r="I10" s="354">
        <v>2</v>
      </c>
      <c r="J10" s="354">
        <v>1</v>
      </c>
      <c r="K10" s="354">
        <v>0</v>
      </c>
      <c r="L10" s="354">
        <v>0</v>
      </c>
      <c r="M10" s="354">
        <v>1</v>
      </c>
      <c r="N10" s="354">
        <v>0</v>
      </c>
      <c r="O10" s="354">
        <v>0</v>
      </c>
      <c r="P10" s="354">
        <v>0</v>
      </c>
      <c r="Q10" s="354">
        <v>0</v>
      </c>
      <c r="R10" s="354">
        <v>0</v>
      </c>
      <c r="S10" s="354">
        <v>0</v>
      </c>
      <c r="T10" s="354">
        <v>0</v>
      </c>
      <c r="U10" s="354">
        <v>0</v>
      </c>
      <c r="V10" s="354">
        <v>0</v>
      </c>
      <c r="W10" s="354">
        <v>0</v>
      </c>
      <c r="X10" s="356">
        <v>0</v>
      </c>
      <c r="Y10" s="256">
        <f t="shared" ca="1" si="1"/>
        <v>4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353">
        <v>3</v>
      </c>
      <c r="F11" s="354" t="s">
        <v>778</v>
      </c>
      <c r="G11" s="354" t="s">
        <v>770</v>
      </c>
      <c r="H11" s="362">
        <v>27.15</v>
      </c>
      <c r="I11" s="354">
        <v>7</v>
      </c>
      <c r="J11" s="354">
        <v>3</v>
      </c>
      <c r="K11" s="354">
        <v>0</v>
      </c>
      <c r="L11" s="354">
        <v>2</v>
      </c>
      <c r="M11" s="354">
        <v>1</v>
      </c>
      <c r="N11" s="354">
        <v>49</v>
      </c>
      <c r="O11" s="354">
        <v>0</v>
      </c>
      <c r="P11" s="354">
        <v>44</v>
      </c>
      <c r="Q11" s="354">
        <v>0</v>
      </c>
      <c r="R11" s="354">
        <v>41</v>
      </c>
      <c r="S11" s="354">
        <v>89</v>
      </c>
      <c r="T11" s="354">
        <v>0</v>
      </c>
      <c r="U11" s="354">
        <v>15</v>
      </c>
      <c r="V11" s="354">
        <v>0</v>
      </c>
      <c r="W11" s="354">
        <v>18</v>
      </c>
      <c r="X11" s="356">
        <v>20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353">
        <v>4</v>
      </c>
      <c r="F12" s="354" t="s">
        <v>610</v>
      </c>
      <c r="G12" s="354" t="s">
        <v>770</v>
      </c>
      <c r="H12" s="362">
        <v>24.38</v>
      </c>
      <c r="I12" s="354">
        <v>7</v>
      </c>
      <c r="J12" s="354">
        <v>0</v>
      </c>
      <c r="K12" s="354">
        <v>2</v>
      </c>
      <c r="L12" s="354">
        <v>2</v>
      </c>
      <c r="M12" s="354">
        <v>1</v>
      </c>
      <c r="N12" s="354">
        <v>8</v>
      </c>
      <c r="O12" s="354">
        <v>0</v>
      </c>
      <c r="P12" s="354">
        <v>32</v>
      </c>
      <c r="Q12" s="354">
        <v>67</v>
      </c>
      <c r="R12" s="354">
        <v>72</v>
      </c>
      <c r="S12" s="354">
        <v>0</v>
      </c>
      <c r="T12" s="354">
        <v>0</v>
      </c>
      <c r="U12" s="354">
        <v>19</v>
      </c>
      <c r="V12" s="354">
        <v>18</v>
      </c>
      <c r="W12" s="354">
        <v>18</v>
      </c>
      <c r="X12" s="356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353">
        <v>5</v>
      </c>
      <c r="F13" s="354" t="s">
        <v>777</v>
      </c>
      <c r="G13" s="354" t="s">
        <v>770</v>
      </c>
      <c r="H13" s="362">
        <v>25.84</v>
      </c>
      <c r="I13" s="354">
        <v>6</v>
      </c>
      <c r="J13" s="354">
        <v>3</v>
      </c>
      <c r="K13" s="354">
        <v>0</v>
      </c>
      <c r="L13" s="354">
        <v>1</v>
      </c>
      <c r="M13" s="354">
        <v>1</v>
      </c>
      <c r="N13" s="354">
        <v>0</v>
      </c>
      <c r="O13" s="354">
        <v>0</v>
      </c>
      <c r="P13" s="354">
        <v>0</v>
      </c>
      <c r="Q13" s="354">
        <v>44</v>
      </c>
      <c r="R13" s="354">
        <v>40</v>
      </c>
      <c r="S13" s="354">
        <v>20</v>
      </c>
      <c r="T13" s="354">
        <v>0</v>
      </c>
      <c r="U13" s="354">
        <v>0</v>
      </c>
      <c r="V13" s="354">
        <v>17</v>
      </c>
      <c r="W13" s="354">
        <v>24</v>
      </c>
      <c r="X13" s="356">
        <v>20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353">
        <v>6</v>
      </c>
      <c r="F14" s="354" t="s">
        <v>660</v>
      </c>
      <c r="G14" s="354" t="s">
        <v>770</v>
      </c>
      <c r="H14" s="362">
        <v>22.89</v>
      </c>
      <c r="I14" s="354">
        <v>6</v>
      </c>
      <c r="J14" s="354">
        <v>1</v>
      </c>
      <c r="K14" s="354">
        <v>0</v>
      </c>
      <c r="L14" s="354">
        <v>2</v>
      </c>
      <c r="M14" s="354">
        <v>1</v>
      </c>
      <c r="N14" s="354">
        <v>36</v>
      </c>
      <c r="O14" s="354">
        <v>40</v>
      </c>
      <c r="P14" s="354">
        <v>0</v>
      </c>
      <c r="Q14" s="354">
        <v>0</v>
      </c>
      <c r="R14" s="354">
        <v>56</v>
      </c>
      <c r="S14" s="354">
        <v>40</v>
      </c>
      <c r="T14" s="354">
        <v>20</v>
      </c>
      <c r="U14" s="354">
        <v>0</v>
      </c>
      <c r="V14" s="354">
        <v>0</v>
      </c>
      <c r="W14" s="354">
        <v>26</v>
      </c>
      <c r="X14" s="356">
        <v>22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353">
        <v>7</v>
      </c>
      <c r="F15" s="354" t="s">
        <v>661</v>
      </c>
      <c r="G15" s="354" t="s">
        <v>770</v>
      </c>
      <c r="H15" s="362">
        <v>27.23</v>
      </c>
      <c r="I15" s="354">
        <v>7</v>
      </c>
      <c r="J15" s="354">
        <v>3</v>
      </c>
      <c r="K15" s="354">
        <v>0</v>
      </c>
      <c r="L15" s="354">
        <v>1</v>
      </c>
      <c r="M15" s="354">
        <v>1</v>
      </c>
      <c r="N15" s="354">
        <v>0</v>
      </c>
      <c r="O15" s="354">
        <v>0</v>
      </c>
      <c r="P15" s="354">
        <v>32</v>
      </c>
      <c r="Q15" s="354">
        <v>40</v>
      </c>
      <c r="R15" s="354">
        <v>77</v>
      </c>
      <c r="S15" s="354">
        <v>0</v>
      </c>
      <c r="T15" s="354">
        <v>0</v>
      </c>
      <c r="U15" s="354">
        <v>16</v>
      </c>
      <c r="V15" s="354">
        <v>16</v>
      </c>
      <c r="W15" s="354">
        <v>20</v>
      </c>
      <c r="X15" s="356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353">
        <v>8</v>
      </c>
      <c r="F16" s="354" t="s">
        <v>608</v>
      </c>
      <c r="G16" s="354" t="s">
        <v>770</v>
      </c>
      <c r="H16" s="362">
        <v>14.08</v>
      </c>
      <c r="I16" s="354">
        <v>2</v>
      </c>
      <c r="J16" s="354">
        <v>0</v>
      </c>
      <c r="K16" s="354">
        <v>1</v>
      </c>
      <c r="L16" s="354">
        <v>1</v>
      </c>
      <c r="M16" s="354">
        <v>1</v>
      </c>
      <c r="N16" s="354">
        <v>0</v>
      </c>
      <c r="O16" s="354">
        <v>2</v>
      </c>
      <c r="P16" s="354">
        <v>0</v>
      </c>
      <c r="Q16" s="354">
        <v>2</v>
      </c>
      <c r="R16" s="354">
        <v>20</v>
      </c>
      <c r="S16" s="354">
        <v>0</v>
      </c>
      <c r="T16" s="354">
        <v>37</v>
      </c>
      <c r="U16" s="354">
        <v>0</v>
      </c>
      <c r="V16" s="354">
        <v>40</v>
      </c>
      <c r="W16" s="354">
        <v>30</v>
      </c>
      <c r="X16" s="356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1</v>
      </c>
      <c r="G24" s="354">
        <v>3</v>
      </c>
      <c r="H24" s="354">
        <v>9</v>
      </c>
      <c r="I24" s="355">
        <v>16</v>
      </c>
      <c r="J24" s="355">
        <v>23</v>
      </c>
      <c r="K24" s="354">
        <v>56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353">
        <v>1</v>
      </c>
      <c r="F26" s="354" t="s">
        <v>621</v>
      </c>
      <c r="G26" s="354" t="s">
        <v>770</v>
      </c>
      <c r="H26" s="362">
        <v>22.23</v>
      </c>
      <c r="I26" s="354">
        <v>5</v>
      </c>
      <c r="J26" s="354">
        <v>0</v>
      </c>
      <c r="K26" s="354">
        <v>0</v>
      </c>
      <c r="L26" s="354">
        <v>1</v>
      </c>
      <c r="M26" s="354">
        <v>1</v>
      </c>
      <c r="N26" s="354">
        <v>0</v>
      </c>
      <c r="O26" s="354">
        <v>40</v>
      </c>
      <c r="P26" s="354">
        <v>0</v>
      </c>
      <c r="Q26" s="354">
        <v>48</v>
      </c>
      <c r="R26" s="354">
        <v>0</v>
      </c>
      <c r="S26" s="354">
        <v>40</v>
      </c>
      <c r="T26" s="354">
        <v>24</v>
      </c>
      <c r="U26" s="354">
        <v>0</v>
      </c>
      <c r="V26" s="354">
        <v>23</v>
      </c>
      <c r="W26" s="354">
        <v>0</v>
      </c>
      <c r="X26" s="356">
        <v>21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26</v>
      </c>
      <c r="C27" s="256">
        <f t="shared" ref="C27:C33" ca="1" si="9">Y27</f>
        <v>26</v>
      </c>
      <c r="E27" s="353">
        <v>2</v>
      </c>
      <c r="F27" s="354" t="s">
        <v>611</v>
      </c>
      <c r="G27" s="354" t="s">
        <v>770</v>
      </c>
      <c r="H27" s="362">
        <v>24.64</v>
      </c>
      <c r="I27" s="354">
        <v>6</v>
      </c>
      <c r="J27" s="354">
        <v>1</v>
      </c>
      <c r="K27" s="354">
        <v>0</v>
      </c>
      <c r="L27" s="354">
        <v>2</v>
      </c>
      <c r="M27" s="354">
        <v>1</v>
      </c>
      <c r="N27" s="354">
        <v>40</v>
      </c>
      <c r="O27" s="354">
        <v>83</v>
      </c>
      <c r="P27" s="354">
        <v>10</v>
      </c>
      <c r="Q27" s="354">
        <v>36</v>
      </c>
      <c r="R27" s="354">
        <v>0</v>
      </c>
      <c r="S27" s="354">
        <v>0</v>
      </c>
      <c r="T27" s="354">
        <v>18</v>
      </c>
      <c r="U27" s="354">
        <v>23</v>
      </c>
      <c r="V27" s="354">
        <v>20</v>
      </c>
      <c r="W27" s="354">
        <v>0</v>
      </c>
      <c r="X27" s="356">
        <v>0</v>
      </c>
      <c r="Y27" s="256">
        <f t="shared" ca="1" si="7"/>
        <v>26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353">
        <v>3</v>
      </c>
      <c r="F28" s="354" t="s">
        <v>788</v>
      </c>
      <c r="G28" s="354" t="s">
        <v>769</v>
      </c>
      <c r="H28" s="362">
        <v>24.53</v>
      </c>
      <c r="I28" s="354">
        <v>5</v>
      </c>
      <c r="J28" s="354">
        <v>4</v>
      </c>
      <c r="K28" s="354">
        <v>0</v>
      </c>
      <c r="L28" s="354">
        <v>0</v>
      </c>
      <c r="M28" s="354">
        <v>1</v>
      </c>
      <c r="N28" s="354">
        <v>0</v>
      </c>
      <c r="O28" s="354">
        <v>48</v>
      </c>
      <c r="P28" s="354">
        <v>0</v>
      </c>
      <c r="Q28" s="354">
        <v>25</v>
      </c>
      <c r="R28" s="354">
        <v>0</v>
      </c>
      <c r="S28" s="354">
        <v>0</v>
      </c>
      <c r="T28" s="354">
        <v>17</v>
      </c>
      <c r="U28" s="354">
        <v>0</v>
      </c>
      <c r="V28" s="354">
        <v>24</v>
      </c>
      <c r="W28" s="354">
        <v>0</v>
      </c>
      <c r="X28" s="356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353">
        <v>4</v>
      </c>
      <c r="F29" s="354" t="s">
        <v>789</v>
      </c>
      <c r="G29" s="354" t="s">
        <v>769</v>
      </c>
      <c r="H29" s="362">
        <v>20.329999999999998</v>
      </c>
      <c r="I29" s="354">
        <v>3</v>
      </c>
      <c r="J29" s="354">
        <v>1</v>
      </c>
      <c r="K29" s="354">
        <v>0</v>
      </c>
      <c r="L29" s="354">
        <v>0</v>
      </c>
      <c r="M29" s="354">
        <v>1</v>
      </c>
      <c r="N29" s="354">
        <v>0</v>
      </c>
      <c r="O29" s="354">
        <v>60</v>
      </c>
      <c r="P29" s="354">
        <v>0</v>
      </c>
      <c r="Q29" s="354">
        <v>0</v>
      </c>
      <c r="R29" s="354">
        <v>0</v>
      </c>
      <c r="S29" s="354">
        <v>0</v>
      </c>
      <c r="T29" s="354">
        <v>26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353">
        <v>5</v>
      </c>
      <c r="F30" s="354" t="s">
        <v>622</v>
      </c>
      <c r="G30" s="354" t="s">
        <v>769</v>
      </c>
      <c r="H30" s="362">
        <v>25.97</v>
      </c>
      <c r="I30" s="354">
        <v>5</v>
      </c>
      <c r="J30" s="354">
        <v>2</v>
      </c>
      <c r="K30" s="354">
        <v>0</v>
      </c>
      <c r="L30" s="354">
        <v>0</v>
      </c>
      <c r="M30" s="354">
        <v>1</v>
      </c>
      <c r="N30" s="354">
        <v>0</v>
      </c>
      <c r="O30" s="354">
        <v>32</v>
      </c>
      <c r="P30" s="354">
        <v>40</v>
      </c>
      <c r="Q30" s="354">
        <v>0</v>
      </c>
      <c r="R30" s="354">
        <v>0</v>
      </c>
      <c r="S30" s="354">
        <v>0</v>
      </c>
      <c r="T30" s="354">
        <v>17</v>
      </c>
      <c r="U30" s="354">
        <v>16</v>
      </c>
      <c r="V30" s="354">
        <v>0</v>
      </c>
      <c r="W30" s="354">
        <v>0</v>
      </c>
      <c r="X30" s="356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41</v>
      </c>
      <c r="C31" s="256">
        <f t="shared" ca="1" si="9"/>
        <v>41</v>
      </c>
      <c r="E31" s="353">
        <v>6</v>
      </c>
      <c r="F31" s="354" t="s">
        <v>835</v>
      </c>
      <c r="G31" s="354" t="s">
        <v>769</v>
      </c>
      <c r="H31" s="362">
        <v>20.97</v>
      </c>
      <c r="I31" s="354">
        <v>4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43</v>
      </c>
      <c r="Q31" s="354">
        <v>30</v>
      </c>
      <c r="R31" s="354">
        <v>0</v>
      </c>
      <c r="S31" s="354">
        <v>0</v>
      </c>
      <c r="T31" s="354">
        <v>0</v>
      </c>
      <c r="U31" s="354">
        <v>18</v>
      </c>
      <c r="V31" s="354">
        <v>22</v>
      </c>
      <c r="W31" s="354">
        <v>0</v>
      </c>
      <c r="X31" s="356">
        <v>0</v>
      </c>
      <c r="Y31" s="256">
        <f t="shared" ca="1" si="7"/>
        <v>41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791</v>
      </c>
      <c r="G32" s="354" t="s">
        <v>769</v>
      </c>
      <c r="H32" s="362">
        <v>22.66</v>
      </c>
      <c r="I32" s="354">
        <v>5</v>
      </c>
      <c r="J32" s="354">
        <v>1</v>
      </c>
      <c r="K32" s="354">
        <v>0</v>
      </c>
      <c r="L32" s="354">
        <v>0</v>
      </c>
      <c r="M32" s="354">
        <v>1</v>
      </c>
      <c r="N32" s="354">
        <v>0</v>
      </c>
      <c r="O32" s="354">
        <v>20</v>
      </c>
      <c r="P32" s="354">
        <v>0</v>
      </c>
      <c r="Q32" s="354">
        <v>0</v>
      </c>
      <c r="R32" s="354">
        <v>0</v>
      </c>
      <c r="S32" s="354">
        <v>0</v>
      </c>
      <c r="T32" s="354">
        <v>22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353">
        <v>8</v>
      </c>
      <c r="F33" s="354" t="s">
        <v>836</v>
      </c>
      <c r="G33" s="354" t="s">
        <v>769</v>
      </c>
      <c r="H33" s="362">
        <v>14.67</v>
      </c>
      <c r="I33" s="354">
        <v>1</v>
      </c>
      <c r="J33" s="354">
        <v>0</v>
      </c>
      <c r="K33" s="354">
        <v>0</v>
      </c>
      <c r="L33" s="354">
        <v>0</v>
      </c>
      <c r="M33" s="354">
        <v>1</v>
      </c>
      <c r="N33" s="354">
        <v>0</v>
      </c>
      <c r="O33" s="354">
        <v>0</v>
      </c>
      <c r="P33" s="354">
        <v>54</v>
      </c>
      <c r="Q33" s="354">
        <v>0</v>
      </c>
      <c r="R33" s="354">
        <v>0</v>
      </c>
      <c r="S33" s="354">
        <v>0</v>
      </c>
      <c r="T33" s="354">
        <v>0</v>
      </c>
      <c r="U33" s="354">
        <v>27</v>
      </c>
      <c r="V33" s="354">
        <v>0</v>
      </c>
      <c r="W33" s="354">
        <v>0</v>
      </c>
      <c r="X33" s="356">
        <v>0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95" t="s">
        <v>749</v>
      </c>
      <c r="F40" s="1696" t="s">
        <v>750</v>
      </c>
      <c r="G40" s="1696" t="s">
        <v>751</v>
      </c>
      <c r="H40" s="1696" t="s">
        <v>752</v>
      </c>
      <c r="I40" s="1696" t="s">
        <v>753</v>
      </c>
      <c r="J40" s="1696" t="s">
        <v>754</v>
      </c>
      <c r="K40" s="1696" t="s">
        <v>755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7</v>
      </c>
      <c r="H41" s="1699">
        <v>5</v>
      </c>
      <c r="I41" s="1700">
        <v>19</v>
      </c>
      <c r="J41" s="1700">
        <v>17</v>
      </c>
      <c r="K41" s="1699">
        <v>52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6">
        <f>IF(E41=D38,0,1)</f>
        <v>0</v>
      </c>
    </row>
    <row r="42" spans="2:28" x14ac:dyDescent="0.25">
      <c r="E42" s="1698" t="s">
        <v>581</v>
      </c>
      <c r="F42" s="1699" t="s">
        <v>63</v>
      </c>
      <c r="G42" s="1699" t="s">
        <v>756</v>
      </c>
      <c r="H42" s="1699" t="s">
        <v>757</v>
      </c>
      <c r="I42" s="1700" t="s">
        <v>66</v>
      </c>
      <c r="J42" s="1700" t="s">
        <v>67</v>
      </c>
      <c r="K42" s="1699" t="s">
        <v>68</v>
      </c>
      <c r="L42" s="1699" t="s">
        <v>69</v>
      </c>
      <c r="M42" s="1699" t="s">
        <v>22</v>
      </c>
      <c r="N42" s="1699" t="s">
        <v>758</v>
      </c>
      <c r="O42" s="1699" t="s">
        <v>759</v>
      </c>
      <c r="P42" s="1699" t="s">
        <v>760</v>
      </c>
      <c r="Q42" s="1699" t="s">
        <v>761</v>
      </c>
      <c r="R42" s="1699" t="s">
        <v>762</v>
      </c>
      <c r="S42" s="1699" t="s">
        <v>763</v>
      </c>
      <c r="T42" s="1699" t="s">
        <v>764</v>
      </c>
      <c r="U42" s="1699" t="s">
        <v>765</v>
      </c>
      <c r="V42" s="1699" t="s">
        <v>766</v>
      </c>
      <c r="W42" s="1699" t="s">
        <v>767</v>
      </c>
      <c r="X42" s="1701" t="s">
        <v>768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1698">
        <v>1</v>
      </c>
      <c r="F43" s="1699" t="s">
        <v>822</v>
      </c>
      <c r="G43" s="1699" t="s">
        <v>769</v>
      </c>
      <c r="H43" s="1707">
        <v>19.91</v>
      </c>
      <c r="I43" s="1699">
        <v>0</v>
      </c>
      <c r="J43" s="1699">
        <v>2</v>
      </c>
      <c r="K43" s="1699">
        <v>0</v>
      </c>
      <c r="L43" s="1699">
        <v>1</v>
      </c>
      <c r="M43" s="1699">
        <v>1</v>
      </c>
      <c r="N43" s="1699">
        <v>10</v>
      </c>
      <c r="O43" s="1699">
        <v>0</v>
      </c>
      <c r="P43" s="1699">
        <v>88</v>
      </c>
      <c r="Q43" s="1699">
        <v>0</v>
      </c>
      <c r="R43" s="1699">
        <v>40</v>
      </c>
      <c r="S43" s="1699">
        <v>0</v>
      </c>
      <c r="T43" s="1699">
        <v>0</v>
      </c>
      <c r="U43" s="1699">
        <v>24</v>
      </c>
      <c r="V43" s="1699">
        <v>0</v>
      </c>
      <c r="W43" s="1699">
        <v>25</v>
      </c>
      <c r="X43" s="1701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698">
        <v>2</v>
      </c>
      <c r="F44" s="1699" t="s">
        <v>583</v>
      </c>
      <c r="G44" s="1699" t="s">
        <v>769</v>
      </c>
      <c r="H44" s="1707">
        <v>18.43</v>
      </c>
      <c r="I44" s="1699">
        <v>1</v>
      </c>
      <c r="J44" s="1699">
        <v>0</v>
      </c>
      <c r="K44" s="1699">
        <v>1</v>
      </c>
      <c r="L44" s="1699">
        <v>0</v>
      </c>
      <c r="M44" s="1699">
        <v>1</v>
      </c>
      <c r="N44" s="1699">
        <v>0</v>
      </c>
      <c r="O44" s="1699">
        <v>4</v>
      </c>
      <c r="P44" s="1699">
        <v>0</v>
      </c>
      <c r="Q44" s="1699">
        <v>0</v>
      </c>
      <c r="R44" s="1699">
        <v>0</v>
      </c>
      <c r="S44" s="1699">
        <v>0</v>
      </c>
      <c r="T44" s="1699">
        <v>29</v>
      </c>
      <c r="U44" s="1699">
        <v>0</v>
      </c>
      <c r="V44" s="1699">
        <v>0</v>
      </c>
      <c r="W44" s="1699">
        <v>0</v>
      </c>
      <c r="X44" s="1701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1698">
        <v>3</v>
      </c>
      <c r="F45" s="1699" t="s">
        <v>794</v>
      </c>
      <c r="G45" s="1699" t="s">
        <v>770</v>
      </c>
      <c r="H45" s="1707">
        <v>25.91</v>
      </c>
      <c r="I45" s="1699">
        <v>5</v>
      </c>
      <c r="J45" s="1699">
        <v>2</v>
      </c>
      <c r="K45" s="1699">
        <v>1</v>
      </c>
      <c r="L45" s="1699">
        <v>1</v>
      </c>
      <c r="M45" s="1699">
        <v>1</v>
      </c>
      <c r="N45" s="1699">
        <v>0</v>
      </c>
      <c r="O45" s="1699">
        <v>28</v>
      </c>
      <c r="P45" s="1699">
        <v>40</v>
      </c>
      <c r="Q45" s="1699">
        <v>40</v>
      </c>
      <c r="R45" s="1699">
        <v>0</v>
      </c>
      <c r="S45" s="1699">
        <v>0</v>
      </c>
      <c r="T45" s="1699">
        <v>15</v>
      </c>
      <c r="U45" s="1699">
        <v>16</v>
      </c>
      <c r="V45" s="1699">
        <v>27</v>
      </c>
      <c r="W45" s="1699">
        <v>0</v>
      </c>
      <c r="X45" s="1701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698">
        <v>4</v>
      </c>
      <c r="F46" s="1699" t="s">
        <v>792</v>
      </c>
      <c r="G46" s="1699" t="s">
        <v>770</v>
      </c>
      <c r="H46" s="1707">
        <v>19.98</v>
      </c>
      <c r="I46" s="1699">
        <v>2</v>
      </c>
      <c r="J46" s="1699">
        <v>2</v>
      </c>
      <c r="K46" s="1699">
        <v>0</v>
      </c>
      <c r="L46" s="1699">
        <v>2</v>
      </c>
      <c r="M46" s="1699">
        <v>1</v>
      </c>
      <c r="N46" s="1699">
        <v>32</v>
      </c>
      <c r="O46" s="1699">
        <v>0</v>
      </c>
      <c r="P46" s="1699">
        <v>60</v>
      </c>
      <c r="Q46" s="1699">
        <v>0</v>
      </c>
      <c r="R46" s="1699">
        <v>58</v>
      </c>
      <c r="S46" s="1699">
        <v>40</v>
      </c>
      <c r="T46" s="1699">
        <v>0</v>
      </c>
      <c r="U46" s="1699">
        <v>27</v>
      </c>
      <c r="V46" s="1699">
        <v>0</v>
      </c>
      <c r="W46" s="1699">
        <v>24</v>
      </c>
      <c r="X46" s="1701">
        <v>24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698">
        <v>5</v>
      </c>
      <c r="F47" s="1699" t="s">
        <v>585</v>
      </c>
      <c r="G47" s="1699" t="s">
        <v>770</v>
      </c>
      <c r="H47" s="1707">
        <v>20.18</v>
      </c>
      <c r="I47" s="1699">
        <v>1</v>
      </c>
      <c r="J47" s="1699">
        <v>2</v>
      </c>
      <c r="K47" s="1699">
        <v>0</v>
      </c>
      <c r="L47" s="1699">
        <v>1</v>
      </c>
      <c r="M47" s="1699">
        <v>1</v>
      </c>
      <c r="N47" s="1699">
        <v>0</v>
      </c>
      <c r="O47" s="1699">
        <v>76</v>
      </c>
      <c r="P47" s="1699">
        <v>30</v>
      </c>
      <c r="Q47" s="1699">
        <v>0</v>
      </c>
      <c r="R47" s="1699">
        <v>0</v>
      </c>
      <c r="S47" s="1699">
        <v>42</v>
      </c>
      <c r="T47" s="1699">
        <v>24</v>
      </c>
      <c r="U47" s="1699">
        <v>25</v>
      </c>
      <c r="V47" s="1699">
        <v>0</v>
      </c>
      <c r="W47" s="1699">
        <v>0</v>
      </c>
      <c r="X47" s="1701">
        <v>26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698">
        <v>6</v>
      </c>
      <c r="F48" s="1699" t="s">
        <v>812</v>
      </c>
      <c r="G48" s="1699" t="s">
        <v>769</v>
      </c>
      <c r="H48" s="1707">
        <v>17.84</v>
      </c>
      <c r="I48" s="1699">
        <v>5</v>
      </c>
      <c r="J48" s="1699">
        <v>0</v>
      </c>
      <c r="K48" s="1699">
        <v>0</v>
      </c>
      <c r="L48" s="1699">
        <v>0</v>
      </c>
      <c r="M48" s="1699">
        <v>1</v>
      </c>
      <c r="N48" s="1699">
        <v>0</v>
      </c>
      <c r="O48" s="1699">
        <v>0</v>
      </c>
      <c r="P48" s="1699">
        <v>0</v>
      </c>
      <c r="Q48" s="1699">
        <v>40</v>
      </c>
      <c r="R48" s="1699">
        <v>0</v>
      </c>
      <c r="S48" s="1699">
        <v>0</v>
      </c>
      <c r="T48" s="1699">
        <v>0</v>
      </c>
      <c r="U48" s="1699">
        <v>0</v>
      </c>
      <c r="V48" s="1699">
        <v>20</v>
      </c>
      <c r="W48" s="1699">
        <v>0</v>
      </c>
      <c r="X48" s="1701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1698">
        <v>7</v>
      </c>
      <c r="F49" s="1699" t="s">
        <v>633</v>
      </c>
      <c r="G49" s="1699" t="s">
        <v>769</v>
      </c>
      <c r="H49" s="1707">
        <v>17.48</v>
      </c>
      <c r="I49" s="1699">
        <v>2</v>
      </c>
      <c r="J49" s="1699">
        <v>2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698">
        <v>8</v>
      </c>
      <c r="F50" s="1699" t="s">
        <v>584</v>
      </c>
      <c r="G50" s="1699" t="s">
        <v>770</v>
      </c>
      <c r="H50" s="1707">
        <v>19.78</v>
      </c>
      <c r="I50" s="1699">
        <v>5</v>
      </c>
      <c r="J50" s="1699">
        <v>1</v>
      </c>
      <c r="K50" s="1699">
        <v>1</v>
      </c>
      <c r="L50" s="1699">
        <v>2</v>
      </c>
      <c r="M50" s="1699">
        <v>1</v>
      </c>
      <c r="N50" s="1699">
        <v>20</v>
      </c>
      <c r="O50" s="1699">
        <v>12</v>
      </c>
      <c r="P50" s="1699">
        <v>9</v>
      </c>
      <c r="Q50" s="1699">
        <v>16</v>
      </c>
      <c r="R50" s="1699">
        <v>0</v>
      </c>
      <c r="S50" s="1699">
        <v>0</v>
      </c>
      <c r="T50" s="1699">
        <v>32</v>
      </c>
      <c r="U50" s="1699">
        <v>26</v>
      </c>
      <c r="V50" s="1699">
        <v>18</v>
      </c>
      <c r="W50" s="1699">
        <v>0</v>
      </c>
      <c r="X50" s="1701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751" t="s">
        <v>749</v>
      </c>
      <c r="F74" s="1752" t="s">
        <v>750</v>
      </c>
      <c r="G74" s="1752" t="s">
        <v>751</v>
      </c>
      <c r="H74" s="1752" t="s">
        <v>752</v>
      </c>
      <c r="I74" s="1752" t="s">
        <v>753</v>
      </c>
      <c r="J74" s="1752" t="s">
        <v>754</v>
      </c>
      <c r="K74" s="1752" t="s">
        <v>755</v>
      </c>
      <c r="L74" s="1752"/>
      <c r="M74" s="1752"/>
      <c r="N74" s="1752"/>
      <c r="O74" s="1752"/>
      <c r="P74" s="1752"/>
      <c r="Q74" s="1752"/>
      <c r="R74" s="1752"/>
      <c r="S74" s="1752"/>
      <c r="T74" s="1752"/>
      <c r="U74" s="1752"/>
      <c r="V74" s="1752"/>
      <c r="W74" s="1752"/>
      <c r="X74" s="175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61">
        <v>5</v>
      </c>
      <c r="F75" s="1762">
        <v>6</v>
      </c>
      <c r="G75" s="1755">
        <v>3</v>
      </c>
      <c r="H75" s="1755">
        <v>9</v>
      </c>
      <c r="I75" s="1756">
        <v>11</v>
      </c>
      <c r="J75" s="1756">
        <v>25</v>
      </c>
      <c r="K75" s="1755">
        <v>50</v>
      </c>
      <c r="L75" s="1755"/>
      <c r="M75" s="1755"/>
      <c r="N75" s="1755"/>
      <c r="O75" s="1755"/>
      <c r="P75" s="1755"/>
      <c r="Q75" s="1755"/>
      <c r="R75" s="1755"/>
      <c r="S75" s="1755"/>
      <c r="T75" s="1755"/>
      <c r="U75" s="1755"/>
      <c r="V75" s="1755"/>
      <c r="W75" s="1755"/>
      <c r="X75" s="1757"/>
      <c r="AA75" s="256">
        <f>IF(E75=D72,0,1)</f>
        <v>0</v>
      </c>
    </row>
    <row r="76" spans="2:28" x14ac:dyDescent="0.25">
      <c r="E76" s="1754" t="s">
        <v>581</v>
      </c>
      <c r="F76" s="1755" t="s">
        <v>63</v>
      </c>
      <c r="G76" s="1755" t="s">
        <v>756</v>
      </c>
      <c r="H76" s="1755" t="s">
        <v>757</v>
      </c>
      <c r="I76" s="1756" t="s">
        <v>66</v>
      </c>
      <c r="J76" s="1756" t="s">
        <v>67</v>
      </c>
      <c r="K76" s="1755" t="s">
        <v>68</v>
      </c>
      <c r="L76" s="1755" t="s">
        <v>69</v>
      </c>
      <c r="M76" s="1755" t="s">
        <v>22</v>
      </c>
      <c r="N76" s="1755" t="s">
        <v>758</v>
      </c>
      <c r="O76" s="1755" t="s">
        <v>759</v>
      </c>
      <c r="P76" s="1755" t="s">
        <v>760</v>
      </c>
      <c r="Q76" s="1755" t="s">
        <v>761</v>
      </c>
      <c r="R76" s="1755" t="s">
        <v>762</v>
      </c>
      <c r="S76" s="1755" t="s">
        <v>763</v>
      </c>
      <c r="T76" s="1755" t="s">
        <v>764</v>
      </c>
      <c r="U76" s="1755" t="s">
        <v>765</v>
      </c>
      <c r="V76" s="1755" t="s">
        <v>766</v>
      </c>
      <c r="W76" s="1755" t="s">
        <v>767</v>
      </c>
      <c r="X76" s="1757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54">
        <v>1</v>
      </c>
      <c r="F77" s="1755" t="s">
        <v>697</v>
      </c>
      <c r="G77" s="1755" t="s">
        <v>769</v>
      </c>
      <c r="H77" s="1763">
        <v>18.75</v>
      </c>
      <c r="I77" s="1755">
        <v>2</v>
      </c>
      <c r="J77" s="1755">
        <v>0</v>
      </c>
      <c r="K77" s="1755">
        <v>0</v>
      </c>
      <c r="L77" s="1755">
        <v>0</v>
      </c>
      <c r="M77" s="1755">
        <v>1</v>
      </c>
      <c r="N77" s="1755">
        <v>0</v>
      </c>
      <c r="O77" s="1755">
        <v>0</v>
      </c>
      <c r="P77" s="1755">
        <v>0</v>
      </c>
      <c r="Q77" s="1755">
        <v>0</v>
      </c>
      <c r="R77" s="1755">
        <v>0</v>
      </c>
      <c r="S77" s="1755">
        <v>0</v>
      </c>
      <c r="T77" s="1755">
        <v>0</v>
      </c>
      <c r="U77" s="1755">
        <v>0</v>
      </c>
      <c r="V77" s="1755">
        <v>0</v>
      </c>
      <c r="W77" s="1755">
        <v>0</v>
      </c>
      <c r="X77" s="1757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754">
        <v>2</v>
      </c>
      <c r="F78" s="1755" t="s">
        <v>675</v>
      </c>
      <c r="G78" s="1755" t="s">
        <v>769</v>
      </c>
      <c r="H78" s="1763">
        <v>17.47</v>
      </c>
      <c r="I78" s="1755">
        <v>4</v>
      </c>
      <c r="J78" s="1755">
        <v>0</v>
      </c>
      <c r="K78" s="1755">
        <v>0</v>
      </c>
      <c r="L78" s="1755">
        <v>0</v>
      </c>
      <c r="M78" s="1755">
        <v>1</v>
      </c>
      <c r="N78" s="1755">
        <v>0</v>
      </c>
      <c r="O78" s="1755">
        <v>0</v>
      </c>
      <c r="P78" s="1755">
        <v>32</v>
      </c>
      <c r="Q78" s="1755">
        <v>0</v>
      </c>
      <c r="R78" s="1755">
        <v>0</v>
      </c>
      <c r="S78" s="1755">
        <v>0</v>
      </c>
      <c r="T78" s="1755">
        <v>0</v>
      </c>
      <c r="U78" s="1755">
        <v>28</v>
      </c>
      <c r="V78" s="1755">
        <v>0</v>
      </c>
      <c r="W78" s="1755">
        <v>0</v>
      </c>
      <c r="X78" s="1757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1754">
        <v>3</v>
      </c>
      <c r="F79" s="1755" t="s">
        <v>672</v>
      </c>
      <c r="G79" s="1755" t="s">
        <v>769</v>
      </c>
      <c r="H79" s="1763">
        <v>18.34</v>
      </c>
      <c r="I79" s="1755">
        <v>2</v>
      </c>
      <c r="J79" s="1755">
        <v>1</v>
      </c>
      <c r="K79" s="1755">
        <v>0</v>
      </c>
      <c r="L79" s="1755">
        <v>1</v>
      </c>
      <c r="M79" s="1755">
        <v>1</v>
      </c>
      <c r="N79" s="1755">
        <v>72</v>
      </c>
      <c r="O79" s="1755">
        <v>0</v>
      </c>
      <c r="P79" s="1755">
        <v>16</v>
      </c>
      <c r="Q79" s="1755">
        <v>0</v>
      </c>
      <c r="R79" s="1755">
        <v>0</v>
      </c>
      <c r="S79" s="1755">
        <v>0</v>
      </c>
      <c r="T79" s="1755">
        <v>0</v>
      </c>
      <c r="U79" s="1755">
        <v>25</v>
      </c>
      <c r="V79" s="1755">
        <v>0</v>
      </c>
      <c r="W79" s="1755">
        <v>0</v>
      </c>
      <c r="X79" s="1757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754">
        <v>4</v>
      </c>
      <c r="F80" s="1755" t="s">
        <v>701</v>
      </c>
      <c r="G80" s="1755" t="s">
        <v>769</v>
      </c>
      <c r="H80" s="1763">
        <v>24.79</v>
      </c>
      <c r="I80" s="1755">
        <v>3</v>
      </c>
      <c r="J80" s="1755">
        <v>3</v>
      </c>
      <c r="K80" s="1755">
        <v>1</v>
      </c>
      <c r="L80" s="1755">
        <v>0</v>
      </c>
      <c r="M80" s="1755">
        <v>1</v>
      </c>
      <c r="N80" s="1755">
        <v>0</v>
      </c>
      <c r="O80" s="1755">
        <v>0</v>
      </c>
      <c r="P80" s="1755">
        <v>60</v>
      </c>
      <c r="Q80" s="1755">
        <v>0</v>
      </c>
      <c r="R80" s="1755">
        <v>0</v>
      </c>
      <c r="S80" s="1755">
        <v>0</v>
      </c>
      <c r="T80" s="1755">
        <v>0</v>
      </c>
      <c r="U80" s="1755">
        <v>17</v>
      </c>
      <c r="V80" s="1755">
        <v>0</v>
      </c>
      <c r="W80" s="1755">
        <v>0</v>
      </c>
      <c r="X80" s="1757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104</v>
      </c>
      <c r="C81" s="256">
        <f t="shared" ca="1" si="27"/>
        <v>104</v>
      </c>
      <c r="E81" s="1754">
        <v>5</v>
      </c>
      <c r="F81" s="1755" t="s">
        <v>711</v>
      </c>
      <c r="G81" s="1755" t="s">
        <v>770</v>
      </c>
      <c r="H81" s="1763">
        <v>24.47</v>
      </c>
      <c r="I81" s="1755">
        <v>5</v>
      </c>
      <c r="J81" s="1755">
        <v>1</v>
      </c>
      <c r="K81" s="1755">
        <v>1</v>
      </c>
      <c r="L81" s="1755">
        <v>1</v>
      </c>
      <c r="M81" s="1755">
        <v>1</v>
      </c>
      <c r="N81" s="1755">
        <v>0</v>
      </c>
      <c r="O81" s="1755">
        <v>0</v>
      </c>
      <c r="P81" s="1755">
        <v>0</v>
      </c>
      <c r="Q81" s="1755">
        <v>36</v>
      </c>
      <c r="R81" s="1755">
        <v>56</v>
      </c>
      <c r="S81" s="1755">
        <v>32</v>
      </c>
      <c r="T81" s="1755">
        <v>0</v>
      </c>
      <c r="U81" s="1755">
        <v>0</v>
      </c>
      <c r="V81" s="1755">
        <v>21</v>
      </c>
      <c r="W81" s="1755">
        <v>21</v>
      </c>
      <c r="X81" s="1757">
        <v>20</v>
      </c>
      <c r="Y81" s="256">
        <f t="shared" ca="1" si="25"/>
        <v>104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754">
        <v>6</v>
      </c>
      <c r="F82" s="1755" t="s">
        <v>674</v>
      </c>
      <c r="G82" s="1755" t="s">
        <v>770</v>
      </c>
      <c r="H82" s="1763">
        <v>19.649999999999999</v>
      </c>
      <c r="I82" s="1755">
        <v>4</v>
      </c>
      <c r="J82" s="1755">
        <v>1</v>
      </c>
      <c r="K82" s="1755">
        <v>0</v>
      </c>
      <c r="L82" s="1755">
        <v>1</v>
      </c>
      <c r="M82" s="1755">
        <v>1</v>
      </c>
      <c r="N82" s="1755">
        <v>0</v>
      </c>
      <c r="O82" s="1755">
        <v>4</v>
      </c>
      <c r="P82" s="1755">
        <v>16</v>
      </c>
      <c r="Q82" s="1755">
        <v>0</v>
      </c>
      <c r="R82" s="1755">
        <v>0</v>
      </c>
      <c r="S82" s="1755">
        <v>24</v>
      </c>
      <c r="T82" s="1755">
        <v>28</v>
      </c>
      <c r="U82" s="1755">
        <v>23</v>
      </c>
      <c r="V82" s="1755">
        <v>0</v>
      </c>
      <c r="W82" s="1755">
        <v>0</v>
      </c>
      <c r="X82" s="1757">
        <v>30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1754">
        <v>7</v>
      </c>
      <c r="F83" s="1755" t="s">
        <v>804</v>
      </c>
      <c r="G83" s="1755" t="s">
        <v>769</v>
      </c>
      <c r="H83" s="1763">
        <v>18.43</v>
      </c>
      <c r="I83" s="1755">
        <v>3</v>
      </c>
      <c r="J83" s="1755">
        <v>0</v>
      </c>
      <c r="K83" s="1755">
        <v>0</v>
      </c>
      <c r="L83" s="1755">
        <v>0</v>
      </c>
      <c r="M83" s="1755">
        <v>1</v>
      </c>
      <c r="N83" s="1755">
        <v>0</v>
      </c>
      <c r="O83" s="1755">
        <v>0</v>
      </c>
      <c r="P83" s="1755">
        <v>0</v>
      </c>
      <c r="Q83" s="1755">
        <v>70</v>
      </c>
      <c r="R83" s="1755">
        <v>0</v>
      </c>
      <c r="S83" s="1755">
        <v>0</v>
      </c>
      <c r="T83" s="1755">
        <v>0</v>
      </c>
      <c r="U83" s="1755">
        <v>0</v>
      </c>
      <c r="V83" s="1755">
        <v>27</v>
      </c>
      <c r="W83" s="1755">
        <v>0</v>
      </c>
      <c r="X83" s="1757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102</v>
      </c>
      <c r="C84" s="256">
        <f t="shared" ca="1" si="27"/>
        <v>102</v>
      </c>
      <c r="E84" s="1754">
        <v>8</v>
      </c>
      <c r="F84" s="1755" t="s">
        <v>838</v>
      </c>
      <c r="G84" s="1755" t="s">
        <v>769</v>
      </c>
      <c r="H84" s="1763">
        <v>24.91</v>
      </c>
      <c r="I84" s="1755">
        <v>7</v>
      </c>
      <c r="J84" s="1755">
        <v>1</v>
      </c>
      <c r="K84" s="1755">
        <v>0</v>
      </c>
      <c r="L84" s="1755">
        <v>0</v>
      </c>
      <c r="M84" s="1755">
        <v>1</v>
      </c>
      <c r="N84" s="1755">
        <v>0</v>
      </c>
      <c r="O84" s="1755">
        <v>0</v>
      </c>
      <c r="P84" s="1755">
        <v>0</v>
      </c>
      <c r="Q84" s="1755">
        <v>0</v>
      </c>
      <c r="R84" s="1755">
        <v>0</v>
      </c>
      <c r="S84" s="1755">
        <v>0</v>
      </c>
      <c r="T84" s="1755">
        <v>0</v>
      </c>
      <c r="U84" s="1755">
        <v>0</v>
      </c>
      <c r="V84" s="1755">
        <v>0</v>
      </c>
      <c r="W84" s="1755">
        <v>0</v>
      </c>
      <c r="X84" s="1757">
        <v>0</v>
      </c>
      <c r="Y84" s="256">
        <f t="shared" ca="1" si="25"/>
        <v>102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754">
        <v>9</v>
      </c>
      <c r="F85" s="1755" t="s">
        <v>1</v>
      </c>
      <c r="G85" s="1755"/>
      <c r="H85" s="1763"/>
      <c r="I85" s="1755">
        <v>0</v>
      </c>
      <c r="J85" s="1755">
        <v>0</v>
      </c>
      <c r="K85" s="1755">
        <v>0</v>
      </c>
      <c r="L85" s="1755">
        <v>0</v>
      </c>
      <c r="M85" s="1755">
        <v>0</v>
      </c>
      <c r="N85" s="1755">
        <v>0</v>
      </c>
      <c r="O85" s="1755">
        <v>0</v>
      </c>
      <c r="P85" s="1755">
        <v>0</v>
      </c>
      <c r="Q85" s="1755">
        <v>0</v>
      </c>
      <c r="R85" s="1755">
        <v>0</v>
      </c>
      <c r="S85" s="1755">
        <v>0</v>
      </c>
      <c r="T85" s="1755">
        <v>0</v>
      </c>
      <c r="U85" s="1755">
        <v>0</v>
      </c>
      <c r="V85" s="1755">
        <v>0</v>
      </c>
      <c r="W85" s="1755">
        <v>0</v>
      </c>
      <c r="X85" s="1757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58">
        <v>10</v>
      </c>
      <c r="F86" s="1759" t="s">
        <v>1</v>
      </c>
      <c r="G86" s="1759"/>
      <c r="H86" s="1764"/>
      <c r="I86" s="1759">
        <v>0</v>
      </c>
      <c r="J86" s="1759">
        <v>0</v>
      </c>
      <c r="K86" s="1759">
        <v>0</v>
      </c>
      <c r="L86" s="1759">
        <v>0</v>
      </c>
      <c r="M86" s="1759">
        <v>0</v>
      </c>
      <c r="N86" s="1759">
        <v>0</v>
      </c>
      <c r="O86" s="1759">
        <v>0</v>
      </c>
      <c r="P86" s="1759">
        <v>0</v>
      </c>
      <c r="Q86" s="1759">
        <v>0</v>
      </c>
      <c r="R86" s="1759">
        <v>0</v>
      </c>
      <c r="S86" s="1759">
        <v>0</v>
      </c>
      <c r="T86" s="1759">
        <v>0</v>
      </c>
      <c r="U86" s="1759">
        <v>0</v>
      </c>
      <c r="V86" s="1759">
        <v>0</v>
      </c>
      <c r="W86" s="1759">
        <v>0</v>
      </c>
      <c r="X86" s="176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723" t="s">
        <v>749</v>
      </c>
      <c r="F91" s="1724" t="s">
        <v>750</v>
      </c>
      <c r="G91" s="1724" t="s">
        <v>751</v>
      </c>
      <c r="H91" s="1724" t="s">
        <v>752</v>
      </c>
      <c r="I91" s="1724" t="s">
        <v>753</v>
      </c>
      <c r="J91" s="1724" t="s">
        <v>754</v>
      </c>
      <c r="K91" s="1724" t="s">
        <v>755</v>
      </c>
      <c r="L91" s="1724"/>
      <c r="M91" s="1724"/>
      <c r="N91" s="1724"/>
      <c r="O91" s="1724"/>
      <c r="P91" s="1724"/>
      <c r="Q91" s="1724"/>
      <c r="R91" s="1724"/>
      <c r="S91" s="1724"/>
      <c r="T91" s="1724"/>
      <c r="U91" s="1724"/>
      <c r="V91" s="1724"/>
      <c r="W91" s="1724"/>
      <c r="X91" s="172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33">
        <v>6</v>
      </c>
      <c r="F92" s="1734">
        <v>5</v>
      </c>
      <c r="G92" s="1727">
        <v>9</v>
      </c>
      <c r="H92" s="1727">
        <v>3</v>
      </c>
      <c r="I92" s="1728">
        <v>25</v>
      </c>
      <c r="J92" s="1728">
        <v>11</v>
      </c>
      <c r="K92" s="1727">
        <v>82</v>
      </c>
      <c r="L92" s="1727"/>
      <c r="M92" s="1727"/>
      <c r="N92" s="1727"/>
      <c r="O92" s="1727"/>
      <c r="P92" s="1727"/>
      <c r="Q92" s="1727"/>
      <c r="R92" s="1727"/>
      <c r="S92" s="1727"/>
      <c r="T92" s="1727"/>
      <c r="U92" s="1727"/>
      <c r="V92" s="1727"/>
      <c r="W92" s="1727"/>
      <c r="X92" s="1729"/>
      <c r="AA92" s="256">
        <f>IF(E92=D89,0,1)</f>
        <v>0</v>
      </c>
    </row>
    <row r="93" spans="2:28" x14ac:dyDescent="0.25">
      <c r="E93" s="1726" t="s">
        <v>581</v>
      </c>
      <c r="F93" s="1727" t="s">
        <v>63</v>
      </c>
      <c r="G93" s="1727" t="s">
        <v>756</v>
      </c>
      <c r="H93" s="1727" t="s">
        <v>757</v>
      </c>
      <c r="I93" s="1728" t="s">
        <v>66</v>
      </c>
      <c r="J93" s="1728" t="s">
        <v>67</v>
      </c>
      <c r="K93" s="1727" t="s">
        <v>68</v>
      </c>
      <c r="L93" s="1727" t="s">
        <v>69</v>
      </c>
      <c r="M93" s="1727" t="s">
        <v>22</v>
      </c>
      <c r="N93" s="1727" t="s">
        <v>758</v>
      </c>
      <c r="O93" s="1727" t="s">
        <v>759</v>
      </c>
      <c r="P93" s="1727" t="s">
        <v>760</v>
      </c>
      <c r="Q93" s="1727" t="s">
        <v>761</v>
      </c>
      <c r="R93" s="1727" t="s">
        <v>762</v>
      </c>
      <c r="S93" s="1727" t="s">
        <v>763</v>
      </c>
      <c r="T93" s="1727" t="s">
        <v>764</v>
      </c>
      <c r="U93" s="1727" t="s">
        <v>765</v>
      </c>
      <c r="V93" s="1727" t="s">
        <v>766</v>
      </c>
      <c r="W93" s="1727" t="s">
        <v>767</v>
      </c>
      <c r="X93" s="1729" t="s">
        <v>768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726">
        <v>1</v>
      </c>
      <c r="F94" s="1727" t="s">
        <v>579</v>
      </c>
      <c r="G94" s="1727" t="s">
        <v>770</v>
      </c>
      <c r="H94" s="1735">
        <v>29.47</v>
      </c>
      <c r="I94" s="1727">
        <v>1</v>
      </c>
      <c r="J94" s="1727">
        <v>6</v>
      </c>
      <c r="K94" s="1727">
        <v>0</v>
      </c>
      <c r="L94" s="1727">
        <v>2</v>
      </c>
      <c r="M94" s="1727">
        <v>1</v>
      </c>
      <c r="N94" s="1727">
        <v>88</v>
      </c>
      <c r="O94" s="1727">
        <v>141</v>
      </c>
      <c r="P94" s="1727">
        <v>20</v>
      </c>
      <c r="Q94" s="1727">
        <v>79</v>
      </c>
      <c r="R94" s="1727">
        <v>0</v>
      </c>
      <c r="S94" s="1727">
        <v>0</v>
      </c>
      <c r="T94" s="1727">
        <v>12</v>
      </c>
      <c r="U94" s="1727">
        <v>22</v>
      </c>
      <c r="V94" s="1727">
        <v>17</v>
      </c>
      <c r="W94" s="1727">
        <v>0</v>
      </c>
      <c r="X94" s="1729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726">
        <v>2</v>
      </c>
      <c r="F95" s="1727" t="s">
        <v>659</v>
      </c>
      <c r="G95" s="1727" t="s">
        <v>770</v>
      </c>
      <c r="H95" s="1735">
        <v>17.690000000000001</v>
      </c>
      <c r="I95" s="1727">
        <v>3</v>
      </c>
      <c r="J95" s="1727">
        <v>1</v>
      </c>
      <c r="K95" s="1727">
        <v>0</v>
      </c>
      <c r="L95" s="1727">
        <v>2</v>
      </c>
      <c r="M95" s="1727">
        <v>1</v>
      </c>
      <c r="N95" s="1727">
        <v>20</v>
      </c>
      <c r="O95" s="1727">
        <v>4</v>
      </c>
      <c r="P95" s="1727">
        <v>0</v>
      </c>
      <c r="Q95" s="1727">
        <v>5</v>
      </c>
      <c r="R95" s="1727">
        <v>68</v>
      </c>
      <c r="S95" s="1727">
        <v>0</v>
      </c>
      <c r="T95" s="1727">
        <v>25</v>
      </c>
      <c r="U95" s="1727">
        <v>0</v>
      </c>
      <c r="V95" s="1727">
        <v>38</v>
      </c>
      <c r="W95" s="1727">
        <v>21</v>
      </c>
      <c r="X95" s="1729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1726">
        <v>3</v>
      </c>
      <c r="F96" s="1727" t="s">
        <v>578</v>
      </c>
      <c r="G96" s="1727" t="s">
        <v>770</v>
      </c>
      <c r="H96" s="1735">
        <v>23.46</v>
      </c>
      <c r="I96" s="1727">
        <v>8</v>
      </c>
      <c r="J96" s="1727">
        <v>1</v>
      </c>
      <c r="K96" s="1727">
        <v>0</v>
      </c>
      <c r="L96" s="1727">
        <v>1</v>
      </c>
      <c r="M96" s="1727">
        <v>1</v>
      </c>
      <c r="N96" s="1727">
        <v>0</v>
      </c>
      <c r="O96" s="1727">
        <v>32</v>
      </c>
      <c r="P96" s="1727">
        <v>0</v>
      </c>
      <c r="Q96" s="1727">
        <v>38</v>
      </c>
      <c r="R96" s="1727">
        <v>16</v>
      </c>
      <c r="S96" s="1727">
        <v>0</v>
      </c>
      <c r="T96" s="1727">
        <v>16</v>
      </c>
      <c r="U96" s="1727">
        <v>0</v>
      </c>
      <c r="V96" s="1727">
        <v>23</v>
      </c>
      <c r="W96" s="1727">
        <v>19</v>
      </c>
      <c r="X96" s="1729">
        <v>0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726">
        <v>4</v>
      </c>
      <c r="F97" s="1727" t="s">
        <v>693</v>
      </c>
      <c r="G97" s="1727" t="s">
        <v>770</v>
      </c>
      <c r="H97" s="1735">
        <v>27.66</v>
      </c>
      <c r="I97" s="1727">
        <v>3</v>
      </c>
      <c r="J97" s="1727">
        <v>4</v>
      </c>
      <c r="K97" s="1727">
        <v>0</v>
      </c>
      <c r="L97" s="1727">
        <v>1</v>
      </c>
      <c r="M97" s="1727">
        <v>1</v>
      </c>
      <c r="N97" s="1727">
        <v>0</v>
      </c>
      <c r="O97" s="1727">
        <v>40</v>
      </c>
      <c r="P97" s="1727">
        <v>0</v>
      </c>
      <c r="Q97" s="1727">
        <v>72</v>
      </c>
      <c r="R97" s="1727">
        <v>41</v>
      </c>
      <c r="S97" s="1727">
        <v>0</v>
      </c>
      <c r="T97" s="1727">
        <v>18</v>
      </c>
      <c r="U97" s="1727">
        <v>0</v>
      </c>
      <c r="V97" s="1727">
        <v>21</v>
      </c>
      <c r="W97" s="1727">
        <v>17</v>
      </c>
      <c r="X97" s="1729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1726">
        <v>5</v>
      </c>
      <c r="F98" s="1727" t="s">
        <v>587</v>
      </c>
      <c r="G98" s="1727" t="s">
        <v>769</v>
      </c>
      <c r="H98" s="1735">
        <v>25.29</v>
      </c>
      <c r="I98" s="1727">
        <v>1</v>
      </c>
      <c r="J98" s="1727">
        <v>6</v>
      </c>
      <c r="K98" s="1727">
        <v>0</v>
      </c>
      <c r="L98" s="1727">
        <v>0</v>
      </c>
      <c r="M98" s="1727">
        <v>1</v>
      </c>
      <c r="N98" s="1727">
        <v>0</v>
      </c>
      <c r="O98" s="1727">
        <v>41</v>
      </c>
      <c r="P98" s="1727">
        <v>20</v>
      </c>
      <c r="Q98" s="1727">
        <v>0</v>
      </c>
      <c r="R98" s="1727">
        <v>0</v>
      </c>
      <c r="S98" s="1727">
        <v>0</v>
      </c>
      <c r="T98" s="1727">
        <v>15</v>
      </c>
      <c r="U98" s="1727">
        <v>22</v>
      </c>
      <c r="V98" s="1727">
        <v>0</v>
      </c>
      <c r="W98" s="1727">
        <v>0</v>
      </c>
      <c r="X98" s="1729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726">
        <v>6</v>
      </c>
      <c r="F99" s="1727" t="s">
        <v>590</v>
      </c>
      <c r="G99" s="1727" t="s">
        <v>769</v>
      </c>
      <c r="H99" s="1735">
        <v>18.38</v>
      </c>
      <c r="I99" s="1727">
        <v>5</v>
      </c>
      <c r="J99" s="1727">
        <v>0</v>
      </c>
      <c r="K99" s="1727">
        <v>0</v>
      </c>
      <c r="L99" s="1727">
        <v>0</v>
      </c>
      <c r="M99" s="1727">
        <v>1</v>
      </c>
      <c r="N99" s="1727">
        <v>0</v>
      </c>
      <c r="O99" s="1727">
        <v>0</v>
      </c>
      <c r="P99" s="1727">
        <v>0</v>
      </c>
      <c r="Q99" s="1727">
        <v>16</v>
      </c>
      <c r="R99" s="1727">
        <v>60</v>
      </c>
      <c r="S99" s="1727">
        <v>0</v>
      </c>
      <c r="T99" s="1727">
        <v>0</v>
      </c>
      <c r="U99" s="1727">
        <v>0</v>
      </c>
      <c r="V99" s="1727">
        <v>23</v>
      </c>
      <c r="W99" s="1727">
        <v>20</v>
      </c>
      <c r="X99" s="1729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726">
        <v>7</v>
      </c>
      <c r="F100" s="1727" t="s">
        <v>586</v>
      </c>
      <c r="G100" s="1727" t="s">
        <v>770</v>
      </c>
      <c r="H100" s="1735">
        <v>21.13</v>
      </c>
      <c r="I100" s="1727">
        <v>6</v>
      </c>
      <c r="J100" s="1727">
        <v>3</v>
      </c>
      <c r="K100" s="1727">
        <v>0</v>
      </c>
      <c r="L100" s="1727">
        <v>1</v>
      </c>
      <c r="M100" s="1727">
        <v>1</v>
      </c>
      <c r="N100" s="1727">
        <v>0</v>
      </c>
      <c r="O100" s="1727">
        <v>90</v>
      </c>
      <c r="P100" s="1727">
        <v>16</v>
      </c>
      <c r="Q100" s="1727">
        <v>0</v>
      </c>
      <c r="R100" s="1727">
        <v>40</v>
      </c>
      <c r="S100" s="1727">
        <v>0</v>
      </c>
      <c r="T100" s="1727">
        <v>18</v>
      </c>
      <c r="U100" s="1727">
        <v>25</v>
      </c>
      <c r="V100" s="1727">
        <v>0</v>
      </c>
      <c r="W100" s="1727">
        <v>23</v>
      </c>
      <c r="X100" s="1729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726">
        <v>8</v>
      </c>
      <c r="F101" s="1727" t="s">
        <v>588</v>
      </c>
      <c r="G101" s="1727" t="s">
        <v>770</v>
      </c>
      <c r="H101" s="1735">
        <v>28.9</v>
      </c>
      <c r="I101" s="1727">
        <v>7</v>
      </c>
      <c r="J101" s="1727">
        <v>3</v>
      </c>
      <c r="K101" s="1727">
        <v>0</v>
      </c>
      <c r="L101" s="1727">
        <v>2</v>
      </c>
      <c r="M101" s="1727">
        <v>1</v>
      </c>
      <c r="N101" s="1727">
        <v>8</v>
      </c>
      <c r="O101" s="1727">
        <v>32</v>
      </c>
      <c r="P101" s="1727">
        <v>84</v>
      </c>
      <c r="Q101" s="1727">
        <v>105</v>
      </c>
      <c r="R101" s="1727">
        <v>0</v>
      </c>
      <c r="S101" s="1727">
        <v>0</v>
      </c>
      <c r="T101" s="1727">
        <v>16</v>
      </c>
      <c r="U101" s="1727">
        <v>18</v>
      </c>
      <c r="V101" s="1727">
        <v>18</v>
      </c>
      <c r="W101" s="1727">
        <v>0</v>
      </c>
      <c r="X101" s="1729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726">
        <v>9</v>
      </c>
      <c r="F102" s="1727" t="s">
        <v>1</v>
      </c>
      <c r="G102" s="1727"/>
      <c r="H102" s="1735"/>
      <c r="I102" s="1727">
        <v>0</v>
      </c>
      <c r="J102" s="1727">
        <v>0</v>
      </c>
      <c r="K102" s="1727">
        <v>0</v>
      </c>
      <c r="L102" s="1727">
        <v>0</v>
      </c>
      <c r="M102" s="1727">
        <v>0</v>
      </c>
      <c r="N102" s="1727">
        <v>0</v>
      </c>
      <c r="O102" s="1727">
        <v>0</v>
      </c>
      <c r="P102" s="1727">
        <v>0</v>
      </c>
      <c r="Q102" s="1727">
        <v>0</v>
      </c>
      <c r="R102" s="1727">
        <v>0</v>
      </c>
      <c r="S102" s="1727">
        <v>0</v>
      </c>
      <c r="T102" s="1727">
        <v>0</v>
      </c>
      <c r="U102" s="1727">
        <v>0</v>
      </c>
      <c r="V102" s="1727">
        <v>0</v>
      </c>
      <c r="W102" s="1727">
        <v>0</v>
      </c>
      <c r="X102" s="172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30">
        <v>10</v>
      </c>
      <c r="F103" s="1731" t="s">
        <v>1</v>
      </c>
      <c r="G103" s="1731"/>
      <c r="H103" s="1736"/>
      <c r="I103" s="1731">
        <v>0</v>
      </c>
      <c r="J103" s="1731">
        <v>0</v>
      </c>
      <c r="K103" s="1731">
        <v>0</v>
      </c>
      <c r="L103" s="1731">
        <v>0</v>
      </c>
      <c r="M103" s="1731">
        <v>0</v>
      </c>
      <c r="N103" s="1731">
        <v>0</v>
      </c>
      <c r="O103" s="1731">
        <v>0</v>
      </c>
      <c r="P103" s="1731">
        <v>0</v>
      </c>
      <c r="Q103" s="1731">
        <v>0</v>
      </c>
      <c r="R103" s="1731">
        <v>0</v>
      </c>
      <c r="S103" s="1731">
        <v>0</v>
      </c>
      <c r="T103" s="1731">
        <v>0</v>
      </c>
      <c r="U103" s="1731">
        <v>0</v>
      </c>
      <c r="V103" s="1731">
        <v>0</v>
      </c>
      <c r="W103" s="1731">
        <v>0</v>
      </c>
      <c r="X103" s="173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709" t="s">
        <v>749</v>
      </c>
      <c r="F108" s="1710" t="s">
        <v>750</v>
      </c>
      <c r="G108" s="1710" t="s">
        <v>751</v>
      </c>
      <c r="H108" s="1710" t="s">
        <v>752</v>
      </c>
      <c r="I108" s="1710" t="s">
        <v>753</v>
      </c>
      <c r="J108" s="1710" t="s">
        <v>754</v>
      </c>
      <c r="K108" s="1710" t="s">
        <v>755</v>
      </c>
      <c r="L108" s="1710"/>
      <c r="M108" s="1710"/>
      <c r="N108" s="1710"/>
      <c r="O108" s="1710"/>
      <c r="P108" s="1710"/>
      <c r="Q108" s="1710"/>
      <c r="R108" s="1710"/>
      <c r="S108" s="1710"/>
      <c r="T108" s="1710"/>
      <c r="U108" s="1710"/>
      <c r="V108" s="1710"/>
      <c r="W108" s="1710"/>
      <c r="X108" s="171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719">
        <v>7</v>
      </c>
      <c r="F109" s="1720">
        <v>3</v>
      </c>
      <c r="G109" s="1713">
        <v>5</v>
      </c>
      <c r="H109" s="1713">
        <v>7</v>
      </c>
      <c r="I109" s="1714">
        <v>17</v>
      </c>
      <c r="J109" s="1714">
        <v>19</v>
      </c>
      <c r="K109" s="1713">
        <v>62</v>
      </c>
      <c r="L109" s="1713"/>
      <c r="M109" s="1713"/>
      <c r="N109" s="1713"/>
      <c r="O109" s="1713"/>
      <c r="P109" s="1713"/>
      <c r="Q109" s="1713"/>
      <c r="R109" s="1713"/>
      <c r="S109" s="1713"/>
      <c r="T109" s="1713"/>
      <c r="U109" s="1713"/>
      <c r="V109" s="1713"/>
      <c r="W109" s="1713"/>
      <c r="X109" s="1715"/>
      <c r="AA109" s="256">
        <f>IF(E109=D106,0,1)</f>
        <v>0</v>
      </c>
    </row>
    <row r="110" spans="2:28" x14ac:dyDescent="0.25">
      <c r="E110" s="1712" t="s">
        <v>581</v>
      </c>
      <c r="F110" s="1713" t="s">
        <v>63</v>
      </c>
      <c r="G110" s="1713" t="s">
        <v>756</v>
      </c>
      <c r="H110" s="1713" t="s">
        <v>757</v>
      </c>
      <c r="I110" s="1714" t="s">
        <v>66</v>
      </c>
      <c r="J110" s="1714" t="s">
        <v>67</v>
      </c>
      <c r="K110" s="1713" t="s">
        <v>68</v>
      </c>
      <c r="L110" s="1713" t="s">
        <v>69</v>
      </c>
      <c r="M110" s="1713" t="s">
        <v>22</v>
      </c>
      <c r="N110" s="1713" t="s">
        <v>758</v>
      </c>
      <c r="O110" s="1713" t="s">
        <v>759</v>
      </c>
      <c r="P110" s="1713" t="s">
        <v>760</v>
      </c>
      <c r="Q110" s="1713" t="s">
        <v>761</v>
      </c>
      <c r="R110" s="1713" t="s">
        <v>762</v>
      </c>
      <c r="S110" s="1713" t="s">
        <v>763</v>
      </c>
      <c r="T110" s="1713" t="s">
        <v>764</v>
      </c>
      <c r="U110" s="1713" t="s">
        <v>765</v>
      </c>
      <c r="V110" s="1713" t="s">
        <v>766</v>
      </c>
      <c r="W110" s="1713" t="s">
        <v>767</v>
      </c>
      <c r="X110" s="1715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712">
        <v>1</v>
      </c>
      <c r="F111" s="1713" t="s">
        <v>591</v>
      </c>
      <c r="G111" s="1713" t="s">
        <v>770</v>
      </c>
      <c r="H111" s="1721">
        <v>21.72</v>
      </c>
      <c r="I111" s="1713">
        <v>4</v>
      </c>
      <c r="J111" s="1713">
        <v>2</v>
      </c>
      <c r="K111" s="1713">
        <v>0</v>
      </c>
      <c r="L111" s="1713">
        <v>1</v>
      </c>
      <c r="M111" s="1713">
        <v>1</v>
      </c>
      <c r="N111" s="1713">
        <v>0</v>
      </c>
      <c r="O111" s="1713">
        <v>20</v>
      </c>
      <c r="P111" s="1713">
        <v>0</v>
      </c>
      <c r="Q111" s="1713">
        <v>20</v>
      </c>
      <c r="R111" s="1713">
        <v>0</v>
      </c>
      <c r="S111" s="1713">
        <v>62</v>
      </c>
      <c r="T111" s="1713">
        <v>16</v>
      </c>
      <c r="U111" s="1713">
        <v>0</v>
      </c>
      <c r="V111" s="1713">
        <v>29</v>
      </c>
      <c r="W111" s="1713">
        <v>0</v>
      </c>
      <c r="X111" s="1715">
        <v>21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1712">
        <v>2</v>
      </c>
      <c r="F112" s="1713" t="s">
        <v>595</v>
      </c>
      <c r="G112" s="1713" t="s">
        <v>770</v>
      </c>
      <c r="H112" s="1721">
        <v>23.39</v>
      </c>
      <c r="I112" s="1713">
        <v>10</v>
      </c>
      <c r="J112" s="1713">
        <v>3</v>
      </c>
      <c r="K112" s="1713">
        <v>0</v>
      </c>
      <c r="L112" s="1713">
        <v>2</v>
      </c>
      <c r="M112" s="1713">
        <v>1</v>
      </c>
      <c r="N112" s="1713">
        <v>110</v>
      </c>
      <c r="O112" s="1713">
        <v>0</v>
      </c>
      <c r="P112" s="1713">
        <v>36</v>
      </c>
      <c r="Q112" s="1713">
        <v>16</v>
      </c>
      <c r="R112" s="1713">
        <v>136</v>
      </c>
      <c r="S112" s="1713">
        <v>0</v>
      </c>
      <c r="T112" s="1713">
        <v>0</v>
      </c>
      <c r="U112" s="1713">
        <v>19</v>
      </c>
      <c r="V112" s="1713">
        <v>24</v>
      </c>
      <c r="W112" s="1713">
        <v>15</v>
      </c>
      <c r="X112" s="1715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1712">
        <v>3</v>
      </c>
      <c r="F113" s="1713" t="s">
        <v>837</v>
      </c>
      <c r="G113" s="1713" t="s">
        <v>769</v>
      </c>
      <c r="H113" s="1721">
        <v>19.68</v>
      </c>
      <c r="I113" s="1713">
        <v>2</v>
      </c>
      <c r="J113" s="1713">
        <v>0</v>
      </c>
      <c r="K113" s="1713">
        <v>0</v>
      </c>
      <c r="L113" s="1713">
        <v>0</v>
      </c>
      <c r="M113" s="1713">
        <v>1</v>
      </c>
      <c r="N113" s="1713">
        <v>0</v>
      </c>
      <c r="O113" s="1713">
        <v>0</v>
      </c>
      <c r="P113" s="1713">
        <v>0</v>
      </c>
      <c r="Q113" s="1713">
        <v>0</v>
      </c>
      <c r="R113" s="1713">
        <v>0</v>
      </c>
      <c r="S113" s="1713">
        <v>0</v>
      </c>
      <c r="T113" s="1713">
        <v>0</v>
      </c>
      <c r="U113" s="1713">
        <v>0</v>
      </c>
      <c r="V113" s="1713">
        <v>0</v>
      </c>
      <c r="W113" s="1713">
        <v>0</v>
      </c>
      <c r="X113" s="1715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1712">
        <v>4</v>
      </c>
      <c r="F114" s="1713" t="s">
        <v>695</v>
      </c>
      <c r="G114" s="1713" t="s">
        <v>769</v>
      </c>
      <c r="H114" s="1721">
        <v>20.11</v>
      </c>
      <c r="I114" s="1713">
        <v>4</v>
      </c>
      <c r="J114" s="1713">
        <v>0</v>
      </c>
      <c r="K114" s="1713">
        <v>0</v>
      </c>
      <c r="L114" s="1713">
        <v>0</v>
      </c>
      <c r="M114" s="1713">
        <v>1</v>
      </c>
      <c r="N114" s="1713">
        <v>0</v>
      </c>
      <c r="O114" s="1713">
        <v>40</v>
      </c>
      <c r="P114" s="1713">
        <v>0</v>
      </c>
      <c r="Q114" s="1713">
        <v>36</v>
      </c>
      <c r="R114" s="1713">
        <v>0</v>
      </c>
      <c r="S114" s="1713">
        <v>0</v>
      </c>
      <c r="T114" s="1713">
        <v>20</v>
      </c>
      <c r="U114" s="1713">
        <v>0</v>
      </c>
      <c r="V114" s="1713">
        <v>25</v>
      </c>
      <c r="W114" s="1713">
        <v>0</v>
      </c>
      <c r="X114" s="1715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1712">
        <v>5</v>
      </c>
      <c r="F115" s="1713" t="s">
        <v>815</v>
      </c>
      <c r="G115" s="1713" t="s">
        <v>769</v>
      </c>
      <c r="H115" s="1721">
        <v>20.99</v>
      </c>
      <c r="I115" s="1713">
        <v>7</v>
      </c>
      <c r="J115" s="1713">
        <v>1</v>
      </c>
      <c r="K115" s="1713">
        <v>0</v>
      </c>
      <c r="L115" s="1713">
        <v>0</v>
      </c>
      <c r="M115" s="1713">
        <v>1</v>
      </c>
      <c r="N115" s="1713">
        <v>0</v>
      </c>
      <c r="O115" s="1713">
        <v>0</v>
      </c>
      <c r="P115" s="1713">
        <v>0</v>
      </c>
      <c r="Q115" s="1713">
        <v>24</v>
      </c>
      <c r="R115" s="1713">
        <v>18</v>
      </c>
      <c r="S115" s="1713">
        <v>0</v>
      </c>
      <c r="T115" s="1713">
        <v>0</v>
      </c>
      <c r="U115" s="1713">
        <v>0</v>
      </c>
      <c r="V115" s="1713">
        <v>16</v>
      </c>
      <c r="W115" s="1713">
        <v>27</v>
      </c>
      <c r="X115" s="1715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1712">
        <v>6</v>
      </c>
      <c r="F116" s="1713" t="s">
        <v>694</v>
      </c>
      <c r="G116" s="1713" t="s">
        <v>770</v>
      </c>
      <c r="H116" s="1721">
        <v>21.03</v>
      </c>
      <c r="I116" s="1713">
        <v>7</v>
      </c>
      <c r="J116" s="1713">
        <v>3</v>
      </c>
      <c r="K116" s="1713">
        <v>0</v>
      </c>
      <c r="L116" s="1713">
        <v>1</v>
      </c>
      <c r="M116" s="1713">
        <v>1</v>
      </c>
      <c r="N116" s="1713">
        <v>0</v>
      </c>
      <c r="O116" s="1713">
        <v>16</v>
      </c>
      <c r="P116" s="1713">
        <v>20</v>
      </c>
      <c r="Q116" s="1713">
        <v>0</v>
      </c>
      <c r="R116" s="1713">
        <v>48</v>
      </c>
      <c r="S116" s="1713">
        <v>0</v>
      </c>
      <c r="T116" s="1713">
        <v>26</v>
      </c>
      <c r="U116" s="1713">
        <v>25</v>
      </c>
      <c r="V116" s="1713">
        <v>0</v>
      </c>
      <c r="W116" s="1713">
        <v>24</v>
      </c>
      <c r="X116" s="1715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712">
        <v>7</v>
      </c>
      <c r="F117" s="1713" t="s">
        <v>666</v>
      </c>
      <c r="G117" s="1713" t="s">
        <v>770</v>
      </c>
      <c r="H117" s="1721">
        <v>20.309999999999999</v>
      </c>
      <c r="I117" s="1713">
        <v>4</v>
      </c>
      <c r="J117" s="1713">
        <v>2</v>
      </c>
      <c r="K117" s="1713">
        <v>0</v>
      </c>
      <c r="L117" s="1713">
        <v>1</v>
      </c>
      <c r="M117" s="1713">
        <v>1</v>
      </c>
      <c r="N117" s="1713">
        <v>0</v>
      </c>
      <c r="O117" s="1713">
        <v>20</v>
      </c>
      <c r="P117" s="1713">
        <v>40</v>
      </c>
      <c r="Q117" s="1713">
        <v>94</v>
      </c>
      <c r="R117" s="1713">
        <v>0</v>
      </c>
      <c r="S117" s="1713">
        <v>0</v>
      </c>
      <c r="T117" s="1713">
        <v>23</v>
      </c>
      <c r="U117" s="1713">
        <v>30</v>
      </c>
      <c r="V117" s="1713">
        <v>21</v>
      </c>
      <c r="W117" s="1713">
        <v>0</v>
      </c>
      <c r="X117" s="1715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712">
        <v>8</v>
      </c>
      <c r="F118" s="1713" t="s">
        <v>593</v>
      </c>
      <c r="G118" s="1713" t="s">
        <v>769</v>
      </c>
      <c r="H118" s="1721">
        <v>17.61</v>
      </c>
      <c r="I118" s="1713">
        <v>2</v>
      </c>
      <c r="J118" s="1713">
        <v>0</v>
      </c>
      <c r="K118" s="1713">
        <v>0</v>
      </c>
      <c r="L118" s="1713">
        <v>0</v>
      </c>
      <c r="M118" s="1713">
        <v>1</v>
      </c>
      <c r="N118" s="1713">
        <v>0</v>
      </c>
      <c r="O118" s="1713">
        <v>0</v>
      </c>
      <c r="P118" s="1713">
        <v>0</v>
      </c>
      <c r="Q118" s="1713">
        <v>0</v>
      </c>
      <c r="R118" s="1713">
        <v>0</v>
      </c>
      <c r="S118" s="1713">
        <v>0</v>
      </c>
      <c r="T118" s="1713">
        <v>0</v>
      </c>
      <c r="U118" s="1713">
        <v>0</v>
      </c>
      <c r="V118" s="1713">
        <v>0</v>
      </c>
      <c r="W118" s="1713">
        <v>0</v>
      </c>
      <c r="X118" s="1715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712">
        <v>9</v>
      </c>
      <c r="F119" s="1713" t="s">
        <v>1</v>
      </c>
      <c r="G119" s="1713"/>
      <c r="H119" s="1721"/>
      <c r="I119" s="1713">
        <v>0</v>
      </c>
      <c r="J119" s="1713">
        <v>0</v>
      </c>
      <c r="K119" s="1713">
        <v>0</v>
      </c>
      <c r="L119" s="1713">
        <v>0</v>
      </c>
      <c r="M119" s="1713">
        <v>0</v>
      </c>
      <c r="N119" s="1713">
        <v>0</v>
      </c>
      <c r="O119" s="1713">
        <v>0</v>
      </c>
      <c r="P119" s="1713">
        <v>0</v>
      </c>
      <c r="Q119" s="1713">
        <v>0</v>
      </c>
      <c r="R119" s="1713">
        <v>0</v>
      </c>
      <c r="S119" s="1713">
        <v>0</v>
      </c>
      <c r="T119" s="1713">
        <v>0</v>
      </c>
      <c r="U119" s="1713">
        <v>0</v>
      </c>
      <c r="V119" s="1713">
        <v>0</v>
      </c>
      <c r="W119" s="1713">
        <v>0</v>
      </c>
      <c r="X119" s="171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716">
        <v>10</v>
      </c>
      <c r="F120" s="1717" t="s">
        <v>1</v>
      </c>
      <c r="G120" s="1717"/>
      <c r="H120" s="1722"/>
      <c r="I120" s="1717">
        <v>0</v>
      </c>
      <c r="J120" s="1717">
        <v>0</v>
      </c>
      <c r="K120" s="1717">
        <v>0</v>
      </c>
      <c r="L120" s="1717">
        <v>0</v>
      </c>
      <c r="M120" s="1717">
        <v>0</v>
      </c>
      <c r="N120" s="1717">
        <v>0</v>
      </c>
      <c r="O120" s="1717">
        <v>0</v>
      </c>
      <c r="P120" s="1717">
        <v>0</v>
      </c>
      <c r="Q120" s="1717">
        <v>0</v>
      </c>
      <c r="R120" s="1717">
        <v>0</v>
      </c>
      <c r="S120" s="1717">
        <v>0</v>
      </c>
      <c r="T120" s="1717">
        <v>0</v>
      </c>
      <c r="U120" s="1717">
        <v>0</v>
      </c>
      <c r="V120" s="1717">
        <v>0</v>
      </c>
      <c r="W120" s="1717">
        <v>0</v>
      </c>
      <c r="X120" s="171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681" t="s">
        <v>749</v>
      </c>
      <c r="F125" s="1682" t="s">
        <v>750</v>
      </c>
      <c r="G125" s="1682" t="s">
        <v>751</v>
      </c>
      <c r="H125" s="1682" t="s">
        <v>752</v>
      </c>
      <c r="I125" s="1682" t="s">
        <v>753</v>
      </c>
      <c r="J125" s="1682" t="s">
        <v>754</v>
      </c>
      <c r="K125" s="1682" t="s">
        <v>755</v>
      </c>
      <c r="L125" s="1682"/>
      <c r="M125" s="1682"/>
      <c r="N125" s="1682"/>
      <c r="O125" s="1682"/>
      <c r="P125" s="1682"/>
      <c r="Q125" s="1682"/>
      <c r="R125" s="1682"/>
      <c r="S125" s="1682"/>
      <c r="T125" s="1682"/>
      <c r="U125" s="1682"/>
      <c r="V125" s="1682"/>
      <c r="W125" s="1682"/>
      <c r="X125" s="168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691">
        <v>8</v>
      </c>
      <c r="F126" s="1692">
        <v>9</v>
      </c>
      <c r="G126" s="1685">
        <v>9</v>
      </c>
      <c r="H126" s="1685">
        <v>3</v>
      </c>
      <c r="I126" s="1686">
        <v>21</v>
      </c>
      <c r="J126" s="1686">
        <v>12</v>
      </c>
      <c r="K126" s="1685">
        <v>78</v>
      </c>
      <c r="L126" s="1685"/>
      <c r="M126" s="1685"/>
      <c r="N126" s="1685"/>
      <c r="O126" s="1685"/>
      <c r="P126" s="1685"/>
      <c r="Q126" s="1685"/>
      <c r="R126" s="1685"/>
      <c r="S126" s="1685"/>
      <c r="T126" s="1685"/>
      <c r="U126" s="1685"/>
      <c r="V126" s="1685"/>
      <c r="W126" s="1685"/>
      <c r="X126" s="1687"/>
      <c r="AA126" s="256">
        <f>IF(E126=D123,0,1)</f>
        <v>0</v>
      </c>
    </row>
    <row r="127" spans="2:28" x14ac:dyDescent="0.25">
      <c r="E127" s="1684" t="s">
        <v>581</v>
      </c>
      <c r="F127" s="1685" t="s">
        <v>63</v>
      </c>
      <c r="G127" s="1685" t="s">
        <v>756</v>
      </c>
      <c r="H127" s="1685" t="s">
        <v>757</v>
      </c>
      <c r="I127" s="1686" t="s">
        <v>66</v>
      </c>
      <c r="J127" s="1686" t="s">
        <v>67</v>
      </c>
      <c r="K127" s="1685" t="s">
        <v>68</v>
      </c>
      <c r="L127" s="1685" t="s">
        <v>69</v>
      </c>
      <c r="M127" s="1685" t="s">
        <v>22</v>
      </c>
      <c r="N127" s="1685" t="s">
        <v>758</v>
      </c>
      <c r="O127" s="1685" t="s">
        <v>759</v>
      </c>
      <c r="P127" s="1685" t="s">
        <v>760</v>
      </c>
      <c r="Q127" s="1685" t="s">
        <v>761</v>
      </c>
      <c r="R127" s="1685" t="s">
        <v>762</v>
      </c>
      <c r="S127" s="1685" t="s">
        <v>763</v>
      </c>
      <c r="T127" s="1685" t="s">
        <v>764</v>
      </c>
      <c r="U127" s="1685" t="s">
        <v>765</v>
      </c>
      <c r="V127" s="1685" t="s">
        <v>766</v>
      </c>
      <c r="W127" s="1685" t="s">
        <v>767</v>
      </c>
      <c r="X127" s="1687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684">
        <v>1</v>
      </c>
      <c r="F128" s="1685" t="s">
        <v>814</v>
      </c>
      <c r="G128" s="1685" t="s">
        <v>769</v>
      </c>
      <c r="H128" s="1693">
        <v>22.55</v>
      </c>
      <c r="I128" s="1685">
        <v>1</v>
      </c>
      <c r="J128" s="1685">
        <v>3</v>
      </c>
      <c r="K128" s="1685">
        <v>0</v>
      </c>
      <c r="L128" s="1685">
        <v>1</v>
      </c>
      <c r="M128" s="1685">
        <v>1</v>
      </c>
      <c r="N128" s="1685">
        <v>8</v>
      </c>
      <c r="O128" s="1685">
        <v>0</v>
      </c>
      <c r="P128" s="1685">
        <v>0</v>
      </c>
      <c r="Q128" s="1685">
        <v>0</v>
      </c>
      <c r="R128" s="1685">
        <v>0</v>
      </c>
      <c r="S128" s="1685">
        <v>0</v>
      </c>
      <c r="T128" s="1685">
        <v>0</v>
      </c>
      <c r="U128" s="1685">
        <v>0</v>
      </c>
      <c r="V128" s="1685">
        <v>0</v>
      </c>
      <c r="W128" s="1685">
        <v>0</v>
      </c>
      <c r="X128" s="1687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684">
        <v>2</v>
      </c>
      <c r="F129" s="1685" t="s">
        <v>771</v>
      </c>
      <c r="G129" s="1685" t="s">
        <v>770</v>
      </c>
      <c r="H129" s="1693">
        <v>27.05</v>
      </c>
      <c r="I129" s="1685">
        <v>5</v>
      </c>
      <c r="J129" s="1685">
        <v>0</v>
      </c>
      <c r="K129" s="1685">
        <v>2</v>
      </c>
      <c r="L129" s="1685">
        <v>2</v>
      </c>
      <c r="M129" s="1685">
        <v>1</v>
      </c>
      <c r="N129" s="1685">
        <v>16</v>
      </c>
      <c r="O129" s="1685">
        <v>40</v>
      </c>
      <c r="P129" s="1685">
        <v>84</v>
      </c>
      <c r="Q129" s="1685">
        <v>0</v>
      </c>
      <c r="R129" s="1685">
        <v>36</v>
      </c>
      <c r="S129" s="1685">
        <v>0</v>
      </c>
      <c r="T129" s="1685">
        <v>13</v>
      </c>
      <c r="U129" s="1685">
        <v>18</v>
      </c>
      <c r="V129" s="1685">
        <v>0</v>
      </c>
      <c r="W129" s="1685">
        <v>20</v>
      </c>
      <c r="X129" s="1687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183</v>
      </c>
      <c r="C130" s="256">
        <f t="shared" ca="1" si="45"/>
        <v>183</v>
      </c>
      <c r="E130" s="1684">
        <v>3</v>
      </c>
      <c r="F130" s="1685" t="s">
        <v>718</v>
      </c>
      <c r="G130" s="1685" t="s">
        <v>769</v>
      </c>
      <c r="H130" s="1693">
        <v>20.170000000000002</v>
      </c>
      <c r="I130" s="1685">
        <v>1</v>
      </c>
      <c r="J130" s="1685">
        <v>2</v>
      </c>
      <c r="K130" s="1685">
        <v>0</v>
      </c>
      <c r="L130" s="1685">
        <v>0</v>
      </c>
      <c r="M130" s="1685">
        <v>1</v>
      </c>
      <c r="N130" s="1685">
        <v>0</v>
      </c>
      <c r="O130" s="1685">
        <v>0</v>
      </c>
      <c r="P130" s="1685">
        <v>0</v>
      </c>
      <c r="Q130" s="1685">
        <v>0</v>
      </c>
      <c r="R130" s="1685">
        <v>0</v>
      </c>
      <c r="S130" s="1685">
        <v>0</v>
      </c>
      <c r="T130" s="1685">
        <v>0</v>
      </c>
      <c r="U130" s="1685">
        <v>0</v>
      </c>
      <c r="V130" s="1685">
        <v>0</v>
      </c>
      <c r="W130" s="1685">
        <v>0</v>
      </c>
      <c r="X130" s="1687">
        <v>0</v>
      </c>
      <c r="Y130" s="256">
        <f t="shared" ca="1" si="43"/>
        <v>183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684">
        <v>4</v>
      </c>
      <c r="F131" s="1685" t="s">
        <v>725</v>
      </c>
      <c r="G131" s="1685" t="s">
        <v>770</v>
      </c>
      <c r="H131" s="1693">
        <v>21.98</v>
      </c>
      <c r="I131" s="1685">
        <v>4</v>
      </c>
      <c r="J131" s="1685">
        <v>1</v>
      </c>
      <c r="K131" s="1685">
        <v>0</v>
      </c>
      <c r="L131" s="1685">
        <v>1</v>
      </c>
      <c r="M131" s="1685">
        <v>1</v>
      </c>
      <c r="N131" s="1685">
        <v>0</v>
      </c>
      <c r="O131" s="1685">
        <v>25</v>
      </c>
      <c r="P131" s="1685">
        <v>0</v>
      </c>
      <c r="Q131" s="1685">
        <v>36</v>
      </c>
      <c r="R131" s="1685">
        <v>16</v>
      </c>
      <c r="S131" s="1685">
        <v>0</v>
      </c>
      <c r="T131" s="1685">
        <v>20</v>
      </c>
      <c r="U131" s="1685">
        <v>0</v>
      </c>
      <c r="V131" s="1685">
        <v>23</v>
      </c>
      <c r="W131" s="1685">
        <v>21</v>
      </c>
      <c r="X131" s="1687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684">
        <v>5</v>
      </c>
      <c r="F132" s="1685" t="s">
        <v>599</v>
      </c>
      <c r="G132" s="1685" t="s">
        <v>770</v>
      </c>
      <c r="H132" s="1693">
        <v>28.36</v>
      </c>
      <c r="I132" s="1685">
        <v>3</v>
      </c>
      <c r="J132" s="1685">
        <v>4</v>
      </c>
      <c r="K132" s="1685">
        <v>0</v>
      </c>
      <c r="L132" s="1685">
        <v>2</v>
      </c>
      <c r="M132" s="1685">
        <v>1</v>
      </c>
      <c r="N132" s="1685">
        <v>4</v>
      </c>
      <c r="O132" s="1685">
        <v>40</v>
      </c>
      <c r="P132" s="1685">
        <v>52</v>
      </c>
      <c r="Q132" s="1685">
        <v>65</v>
      </c>
      <c r="R132" s="1685">
        <v>0</v>
      </c>
      <c r="S132" s="1685">
        <v>0</v>
      </c>
      <c r="T132" s="1685">
        <v>20</v>
      </c>
      <c r="U132" s="1685">
        <v>15</v>
      </c>
      <c r="V132" s="1685">
        <v>18</v>
      </c>
      <c r="W132" s="1685">
        <v>0</v>
      </c>
      <c r="X132" s="1687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1684">
        <v>6</v>
      </c>
      <c r="F133" s="1685" t="s">
        <v>772</v>
      </c>
      <c r="G133" s="1685" t="s">
        <v>770</v>
      </c>
      <c r="H133" s="1693">
        <v>23.66</v>
      </c>
      <c r="I133" s="1685">
        <v>2</v>
      </c>
      <c r="J133" s="1685">
        <v>5</v>
      </c>
      <c r="K133" s="1685">
        <v>0</v>
      </c>
      <c r="L133" s="1685">
        <v>1</v>
      </c>
      <c r="M133" s="1685">
        <v>1</v>
      </c>
      <c r="N133" s="1685">
        <v>0</v>
      </c>
      <c r="O133" s="1685">
        <v>80</v>
      </c>
      <c r="P133" s="1685">
        <v>25</v>
      </c>
      <c r="Q133" s="1685">
        <v>0</v>
      </c>
      <c r="R133" s="1685">
        <v>16</v>
      </c>
      <c r="S133" s="1685">
        <v>0</v>
      </c>
      <c r="T133" s="1685">
        <v>20</v>
      </c>
      <c r="U133" s="1685">
        <v>27</v>
      </c>
      <c r="V133" s="1685">
        <v>0</v>
      </c>
      <c r="W133" s="1685">
        <v>18</v>
      </c>
      <c r="X133" s="1687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1684">
        <v>7</v>
      </c>
      <c r="F134" s="1685" t="s">
        <v>596</v>
      </c>
      <c r="G134" s="1685" t="s">
        <v>770</v>
      </c>
      <c r="H134" s="1693">
        <v>31.98</v>
      </c>
      <c r="I134" s="1685">
        <v>6</v>
      </c>
      <c r="J134" s="1685">
        <v>4</v>
      </c>
      <c r="K134" s="1685">
        <v>0</v>
      </c>
      <c r="L134" s="1685">
        <v>1</v>
      </c>
      <c r="M134" s="1685">
        <v>1</v>
      </c>
      <c r="N134" s="1685">
        <v>0</v>
      </c>
      <c r="O134" s="1685">
        <v>32</v>
      </c>
      <c r="P134" s="1685">
        <v>50</v>
      </c>
      <c r="Q134" s="1685">
        <v>62</v>
      </c>
      <c r="R134" s="1685">
        <v>0</v>
      </c>
      <c r="S134" s="1685">
        <v>0</v>
      </c>
      <c r="T134" s="1685">
        <v>16</v>
      </c>
      <c r="U134" s="1685">
        <v>14</v>
      </c>
      <c r="V134" s="1685">
        <v>17</v>
      </c>
      <c r="W134" s="1685">
        <v>0</v>
      </c>
      <c r="X134" s="1687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684">
        <v>8</v>
      </c>
      <c r="F135" s="1685" t="s">
        <v>597</v>
      </c>
      <c r="G135" s="1685" t="s">
        <v>770</v>
      </c>
      <c r="H135" s="1693">
        <v>22.33</v>
      </c>
      <c r="I135" s="1685">
        <v>5</v>
      </c>
      <c r="J135" s="1685">
        <v>2</v>
      </c>
      <c r="K135" s="1685">
        <v>1</v>
      </c>
      <c r="L135" s="1685">
        <v>1</v>
      </c>
      <c r="M135" s="1685">
        <v>1</v>
      </c>
      <c r="N135" s="1685">
        <v>0</v>
      </c>
      <c r="O135" s="1685">
        <v>0</v>
      </c>
      <c r="P135" s="1685">
        <v>16</v>
      </c>
      <c r="Q135" s="1685">
        <v>0</v>
      </c>
      <c r="R135" s="1685">
        <v>8</v>
      </c>
      <c r="S135" s="1685">
        <v>40</v>
      </c>
      <c r="T135" s="1685">
        <v>0</v>
      </c>
      <c r="U135" s="1685">
        <v>21</v>
      </c>
      <c r="V135" s="1685">
        <v>0</v>
      </c>
      <c r="W135" s="1685">
        <v>23</v>
      </c>
      <c r="X135" s="1687">
        <v>24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684">
        <v>9</v>
      </c>
      <c r="F136" s="1685" t="s">
        <v>1</v>
      </c>
      <c r="G136" s="1685"/>
      <c r="H136" s="1693"/>
      <c r="I136" s="1685">
        <v>0</v>
      </c>
      <c r="J136" s="1685">
        <v>0</v>
      </c>
      <c r="K136" s="1685">
        <v>0</v>
      </c>
      <c r="L136" s="1685">
        <v>0</v>
      </c>
      <c r="M136" s="1685">
        <v>0</v>
      </c>
      <c r="N136" s="1685">
        <v>0</v>
      </c>
      <c r="O136" s="1685">
        <v>0</v>
      </c>
      <c r="P136" s="1685">
        <v>0</v>
      </c>
      <c r="Q136" s="1685">
        <v>0</v>
      </c>
      <c r="R136" s="1685">
        <v>0</v>
      </c>
      <c r="S136" s="1685">
        <v>0</v>
      </c>
      <c r="T136" s="1685">
        <v>0</v>
      </c>
      <c r="U136" s="1685">
        <v>0</v>
      </c>
      <c r="V136" s="1685">
        <v>0</v>
      </c>
      <c r="W136" s="1685">
        <v>0</v>
      </c>
      <c r="X136" s="168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688">
        <v>10</v>
      </c>
      <c r="F137" s="1689" t="s">
        <v>1</v>
      </c>
      <c r="G137" s="1689"/>
      <c r="H137" s="1694"/>
      <c r="I137" s="1689">
        <v>0</v>
      </c>
      <c r="J137" s="1689">
        <v>0</v>
      </c>
      <c r="K137" s="1689">
        <v>0</v>
      </c>
      <c r="L137" s="1689">
        <v>0</v>
      </c>
      <c r="M137" s="1689">
        <v>0</v>
      </c>
      <c r="N137" s="1689">
        <v>0</v>
      </c>
      <c r="O137" s="1689">
        <v>0</v>
      </c>
      <c r="P137" s="1689">
        <v>0</v>
      </c>
      <c r="Q137" s="1689">
        <v>0</v>
      </c>
      <c r="R137" s="1689">
        <v>0</v>
      </c>
      <c r="S137" s="1689">
        <v>0</v>
      </c>
      <c r="T137" s="1689">
        <v>0</v>
      </c>
      <c r="U137" s="1689">
        <v>0</v>
      </c>
      <c r="V137" s="1689">
        <v>0</v>
      </c>
      <c r="W137" s="1689">
        <v>0</v>
      </c>
      <c r="X137" s="169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737" t="s">
        <v>749</v>
      </c>
      <c r="F142" s="1738" t="s">
        <v>750</v>
      </c>
      <c r="G142" s="1738" t="s">
        <v>751</v>
      </c>
      <c r="H142" s="1738" t="s">
        <v>752</v>
      </c>
      <c r="I142" s="1738" t="s">
        <v>753</v>
      </c>
      <c r="J142" s="1738" t="s">
        <v>754</v>
      </c>
      <c r="K142" s="1738" t="s">
        <v>755</v>
      </c>
      <c r="L142" s="1738"/>
      <c r="M142" s="1738"/>
      <c r="N142" s="1738"/>
      <c r="O142" s="1738"/>
      <c r="P142" s="1738"/>
      <c r="Q142" s="1738"/>
      <c r="R142" s="1738"/>
      <c r="S142" s="1738"/>
      <c r="T142" s="1738"/>
      <c r="U142" s="1738"/>
      <c r="V142" s="1738"/>
      <c r="W142" s="1738"/>
      <c r="X142" s="173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747">
        <v>9</v>
      </c>
      <c r="F143" s="1748">
        <v>8</v>
      </c>
      <c r="G143" s="1741">
        <v>3</v>
      </c>
      <c r="H143" s="1741">
        <v>9</v>
      </c>
      <c r="I143" s="1742">
        <v>12</v>
      </c>
      <c r="J143" s="1742">
        <v>21</v>
      </c>
      <c r="K143" s="1741">
        <v>60</v>
      </c>
      <c r="L143" s="1741"/>
      <c r="M143" s="1741"/>
      <c r="N143" s="1741"/>
      <c r="O143" s="1741"/>
      <c r="P143" s="1741"/>
      <c r="Q143" s="1741"/>
      <c r="R143" s="1741"/>
      <c r="S143" s="1741"/>
      <c r="T143" s="1741"/>
      <c r="U143" s="1741"/>
      <c r="V143" s="1741"/>
      <c r="W143" s="1741"/>
      <c r="X143" s="1743"/>
      <c r="AA143" s="256">
        <f>IF(E143=D140,0,1)</f>
        <v>0</v>
      </c>
    </row>
    <row r="144" spans="2:28" x14ac:dyDescent="0.25">
      <c r="E144" s="1740" t="s">
        <v>581</v>
      </c>
      <c r="F144" s="1741" t="s">
        <v>63</v>
      </c>
      <c r="G144" s="1741" t="s">
        <v>756</v>
      </c>
      <c r="H144" s="1741" t="s">
        <v>757</v>
      </c>
      <c r="I144" s="1742" t="s">
        <v>66</v>
      </c>
      <c r="J144" s="1742" t="s">
        <v>67</v>
      </c>
      <c r="K144" s="1741" t="s">
        <v>68</v>
      </c>
      <c r="L144" s="1741" t="s">
        <v>69</v>
      </c>
      <c r="M144" s="1741" t="s">
        <v>22</v>
      </c>
      <c r="N144" s="1741" t="s">
        <v>758</v>
      </c>
      <c r="O144" s="1741" t="s">
        <v>759</v>
      </c>
      <c r="P144" s="1741" t="s">
        <v>760</v>
      </c>
      <c r="Q144" s="1741" t="s">
        <v>761</v>
      </c>
      <c r="R144" s="1741" t="s">
        <v>762</v>
      </c>
      <c r="S144" s="1741" t="s">
        <v>763</v>
      </c>
      <c r="T144" s="1741" t="s">
        <v>764</v>
      </c>
      <c r="U144" s="1741" t="s">
        <v>765</v>
      </c>
      <c r="V144" s="1741" t="s">
        <v>766</v>
      </c>
      <c r="W144" s="1741" t="s">
        <v>767</v>
      </c>
      <c r="X144" s="1743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1740">
        <v>1</v>
      </c>
      <c r="F145" s="1741" t="s">
        <v>632</v>
      </c>
      <c r="G145" s="1741" t="s">
        <v>770</v>
      </c>
      <c r="H145" s="1749">
        <v>24.24</v>
      </c>
      <c r="I145" s="1741">
        <v>9</v>
      </c>
      <c r="J145" s="1741">
        <v>1</v>
      </c>
      <c r="K145" s="1741">
        <v>0</v>
      </c>
      <c r="L145" s="1741">
        <v>1</v>
      </c>
      <c r="M145" s="1741">
        <v>1</v>
      </c>
      <c r="N145" s="1741">
        <v>0</v>
      </c>
      <c r="O145" s="1741">
        <v>64</v>
      </c>
      <c r="P145" s="1741">
        <v>8</v>
      </c>
      <c r="Q145" s="1741">
        <v>11</v>
      </c>
      <c r="R145" s="1741">
        <v>0</v>
      </c>
      <c r="S145" s="1741">
        <v>0</v>
      </c>
      <c r="T145" s="1741">
        <v>18</v>
      </c>
      <c r="U145" s="1741">
        <v>24</v>
      </c>
      <c r="V145" s="1741">
        <v>20</v>
      </c>
      <c r="W145" s="1741">
        <v>0</v>
      </c>
      <c r="X145" s="1743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740">
        <v>2</v>
      </c>
      <c r="F146" s="1741" t="s">
        <v>606</v>
      </c>
      <c r="G146" s="1741" t="s">
        <v>769</v>
      </c>
      <c r="H146" s="1749">
        <v>23.98</v>
      </c>
      <c r="I146" s="1741">
        <v>4</v>
      </c>
      <c r="J146" s="1741">
        <v>1</v>
      </c>
      <c r="K146" s="1741">
        <v>0</v>
      </c>
      <c r="L146" s="1741">
        <v>0</v>
      </c>
      <c r="M146" s="1741">
        <v>1</v>
      </c>
      <c r="N146" s="1741">
        <v>0</v>
      </c>
      <c r="O146" s="1741">
        <v>0</v>
      </c>
      <c r="P146" s="1741">
        <v>0</v>
      </c>
      <c r="Q146" s="1741">
        <v>56</v>
      </c>
      <c r="R146" s="1741">
        <v>0</v>
      </c>
      <c r="S146" s="1741">
        <v>0</v>
      </c>
      <c r="T146" s="1741">
        <v>0</v>
      </c>
      <c r="U146" s="1741">
        <v>0</v>
      </c>
      <c r="V146" s="1741">
        <v>18</v>
      </c>
      <c r="W146" s="1741">
        <v>0</v>
      </c>
      <c r="X146" s="1743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740">
        <v>3</v>
      </c>
      <c r="F147" s="1741" t="s">
        <v>787</v>
      </c>
      <c r="G147" s="1741" t="s">
        <v>770</v>
      </c>
      <c r="H147" s="1749">
        <v>20.59</v>
      </c>
      <c r="I147" s="1741">
        <v>1</v>
      </c>
      <c r="J147" s="1741">
        <v>1</v>
      </c>
      <c r="K147" s="1741">
        <v>0</v>
      </c>
      <c r="L147" s="1741">
        <v>1</v>
      </c>
      <c r="M147" s="1741">
        <v>1</v>
      </c>
      <c r="N147" s="1741">
        <v>0</v>
      </c>
      <c r="O147" s="1741">
        <v>20</v>
      </c>
      <c r="P147" s="1741">
        <v>20</v>
      </c>
      <c r="Q147" s="1741">
        <v>92</v>
      </c>
      <c r="R147" s="1741">
        <v>0</v>
      </c>
      <c r="S147" s="1741">
        <v>0</v>
      </c>
      <c r="T147" s="1741">
        <v>24</v>
      </c>
      <c r="U147" s="1741">
        <v>28</v>
      </c>
      <c r="V147" s="1741">
        <v>21</v>
      </c>
      <c r="W147" s="1741">
        <v>0</v>
      </c>
      <c r="X147" s="1743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740">
        <v>4</v>
      </c>
      <c r="F148" s="1741" t="s">
        <v>604</v>
      </c>
      <c r="G148" s="1741" t="s">
        <v>769</v>
      </c>
      <c r="H148" s="1749">
        <v>21.89</v>
      </c>
      <c r="I148" s="1741">
        <v>2</v>
      </c>
      <c r="J148" s="1741">
        <v>2</v>
      </c>
      <c r="K148" s="1741">
        <v>1</v>
      </c>
      <c r="L148" s="1741">
        <v>0</v>
      </c>
      <c r="M148" s="1741">
        <v>1</v>
      </c>
      <c r="N148" s="1741">
        <v>0</v>
      </c>
      <c r="O148" s="1741">
        <v>0</v>
      </c>
      <c r="P148" s="1741">
        <v>30</v>
      </c>
      <c r="Q148" s="1741">
        <v>0</v>
      </c>
      <c r="R148" s="1741">
        <v>0</v>
      </c>
      <c r="S148" s="1741">
        <v>0</v>
      </c>
      <c r="T148" s="1741">
        <v>0</v>
      </c>
      <c r="U148" s="1741">
        <v>26</v>
      </c>
      <c r="V148" s="1741">
        <v>0</v>
      </c>
      <c r="W148" s="1741">
        <v>0</v>
      </c>
      <c r="X148" s="1743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212</v>
      </c>
      <c r="C149" s="256">
        <f t="shared" ca="1" si="51"/>
        <v>212</v>
      </c>
      <c r="E149" s="1740">
        <v>5</v>
      </c>
      <c r="F149" s="1741" t="s">
        <v>582</v>
      </c>
      <c r="G149" s="1741" t="s">
        <v>769</v>
      </c>
      <c r="H149" s="1749">
        <v>25.19</v>
      </c>
      <c r="I149" s="1741">
        <v>2</v>
      </c>
      <c r="J149" s="1741">
        <v>3</v>
      </c>
      <c r="K149" s="1741">
        <v>0</v>
      </c>
      <c r="L149" s="1741">
        <v>0</v>
      </c>
      <c r="M149" s="1741">
        <v>1</v>
      </c>
      <c r="N149" s="1741">
        <v>0</v>
      </c>
      <c r="O149" s="1741">
        <v>0</v>
      </c>
      <c r="P149" s="1741">
        <v>0</v>
      </c>
      <c r="Q149" s="1741">
        <v>0</v>
      </c>
      <c r="R149" s="1741">
        <v>0</v>
      </c>
      <c r="S149" s="1741">
        <v>0</v>
      </c>
      <c r="T149" s="1741">
        <v>0</v>
      </c>
      <c r="U149" s="1741">
        <v>0</v>
      </c>
      <c r="V149" s="1741">
        <v>0</v>
      </c>
      <c r="W149" s="1741">
        <v>0</v>
      </c>
      <c r="X149" s="1743">
        <v>0</v>
      </c>
      <c r="Y149" s="256">
        <f t="shared" ca="1" si="49"/>
        <v>212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740">
        <v>6</v>
      </c>
      <c r="F150" s="1741" t="s">
        <v>601</v>
      </c>
      <c r="G150" s="1741" t="s">
        <v>769</v>
      </c>
      <c r="H150" s="1749">
        <v>20.39</v>
      </c>
      <c r="I150" s="1741">
        <v>0</v>
      </c>
      <c r="J150" s="1741">
        <v>6</v>
      </c>
      <c r="K150" s="1741">
        <v>0</v>
      </c>
      <c r="L150" s="1741">
        <v>0</v>
      </c>
      <c r="M150" s="1741">
        <v>1</v>
      </c>
      <c r="N150" s="1741">
        <v>0</v>
      </c>
      <c r="O150" s="1741">
        <v>0</v>
      </c>
      <c r="P150" s="1741">
        <v>0</v>
      </c>
      <c r="Q150" s="1741">
        <v>16</v>
      </c>
      <c r="R150" s="1741">
        <v>0</v>
      </c>
      <c r="S150" s="1741">
        <v>0</v>
      </c>
      <c r="T150" s="1741">
        <v>0</v>
      </c>
      <c r="U150" s="1741">
        <v>0</v>
      </c>
      <c r="V150" s="1741">
        <v>20</v>
      </c>
      <c r="W150" s="1741">
        <v>0</v>
      </c>
      <c r="X150" s="1743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211</v>
      </c>
      <c r="C151" s="256">
        <f t="shared" ca="1" si="51"/>
        <v>211</v>
      </c>
      <c r="E151" s="1740">
        <v>7</v>
      </c>
      <c r="F151" s="1741" t="s">
        <v>786</v>
      </c>
      <c r="G151" s="1741" t="s">
        <v>769</v>
      </c>
      <c r="H151" s="1749">
        <v>19.11</v>
      </c>
      <c r="I151" s="1741">
        <v>0</v>
      </c>
      <c r="J151" s="1741">
        <v>1</v>
      </c>
      <c r="K151" s="1741">
        <v>0</v>
      </c>
      <c r="L151" s="1741">
        <v>0</v>
      </c>
      <c r="M151" s="1741">
        <v>1</v>
      </c>
      <c r="N151" s="1741">
        <v>0</v>
      </c>
      <c r="O151" s="1741">
        <v>0</v>
      </c>
      <c r="P151" s="1741">
        <v>0</v>
      </c>
      <c r="Q151" s="1741">
        <v>0</v>
      </c>
      <c r="R151" s="1741">
        <v>0</v>
      </c>
      <c r="S151" s="1741">
        <v>0</v>
      </c>
      <c r="T151" s="1741">
        <v>0</v>
      </c>
      <c r="U151" s="1741">
        <v>0</v>
      </c>
      <c r="V151" s="1741">
        <v>0</v>
      </c>
      <c r="W151" s="1741">
        <v>0</v>
      </c>
      <c r="X151" s="1743">
        <v>0</v>
      </c>
      <c r="Y151" s="256">
        <f t="shared" ca="1" si="49"/>
        <v>211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1740">
        <v>8</v>
      </c>
      <c r="F152" s="1741" t="s">
        <v>605</v>
      </c>
      <c r="G152" s="1741" t="s">
        <v>769</v>
      </c>
      <c r="H152" s="1749">
        <v>22.18</v>
      </c>
      <c r="I152" s="1741">
        <v>3</v>
      </c>
      <c r="J152" s="1741">
        <v>3</v>
      </c>
      <c r="K152" s="1741">
        <v>0</v>
      </c>
      <c r="L152" s="1741">
        <v>1</v>
      </c>
      <c r="M152" s="1741">
        <v>1</v>
      </c>
      <c r="N152" s="1741">
        <v>16</v>
      </c>
      <c r="O152" s="1741">
        <v>16</v>
      </c>
      <c r="P152" s="1741">
        <v>0</v>
      </c>
      <c r="Q152" s="1741">
        <v>32</v>
      </c>
      <c r="R152" s="1741">
        <v>0</v>
      </c>
      <c r="S152" s="1741">
        <v>0</v>
      </c>
      <c r="T152" s="1741">
        <v>19</v>
      </c>
      <c r="U152" s="1741">
        <v>0</v>
      </c>
      <c r="V152" s="1741">
        <v>23</v>
      </c>
      <c r="W152" s="1741">
        <v>0</v>
      </c>
      <c r="X152" s="1743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 t="e">
        <f t="shared" ca="1" si="48"/>
        <v>#N/A</v>
      </c>
      <c r="E153" s="1740">
        <v>9</v>
      </c>
      <c r="F153" s="1741" t="s">
        <v>1</v>
      </c>
      <c r="G153" s="1741"/>
      <c r="H153" s="1749"/>
      <c r="I153" s="1741">
        <v>0</v>
      </c>
      <c r="J153" s="1741">
        <v>0</v>
      </c>
      <c r="K153" s="1741">
        <v>0</v>
      </c>
      <c r="L153" s="1741">
        <v>0</v>
      </c>
      <c r="M153" s="1741">
        <v>0</v>
      </c>
      <c r="N153" s="1741">
        <v>0</v>
      </c>
      <c r="O153" s="1741">
        <v>0</v>
      </c>
      <c r="P153" s="1741">
        <v>0</v>
      </c>
      <c r="Q153" s="1741">
        <v>0</v>
      </c>
      <c r="R153" s="1741">
        <v>0</v>
      </c>
      <c r="S153" s="1741">
        <v>0</v>
      </c>
      <c r="T153" s="1741">
        <v>0</v>
      </c>
      <c r="U153" s="1741">
        <v>0</v>
      </c>
      <c r="V153" s="1741">
        <v>0</v>
      </c>
      <c r="W153" s="1741">
        <v>0</v>
      </c>
      <c r="X153" s="174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744">
        <v>10</v>
      </c>
      <c r="F154" s="1745" t="s">
        <v>1</v>
      </c>
      <c r="G154" s="1745"/>
      <c r="H154" s="1750"/>
      <c r="I154" s="1745">
        <v>0</v>
      </c>
      <c r="J154" s="1745">
        <v>0</v>
      </c>
      <c r="K154" s="1745">
        <v>0</v>
      </c>
      <c r="L154" s="1745">
        <v>0</v>
      </c>
      <c r="M154" s="1745">
        <v>0</v>
      </c>
      <c r="N154" s="1745">
        <v>0</v>
      </c>
      <c r="O154" s="1745">
        <v>0</v>
      </c>
      <c r="P154" s="1745">
        <v>0</v>
      </c>
      <c r="Q154" s="1745">
        <v>0</v>
      </c>
      <c r="R154" s="1745">
        <v>0</v>
      </c>
      <c r="S154" s="1745">
        <v>0</v>
      </c>
      <c r="T154" s="1745">
        <v>0</v>
      </c>
      <c r="U154" s="1745">
        <v>0</v>
      </c>
      <c r="V154" s="1745">
        <v>0</v>
      </c>
      <c r="W154" s="1745">
        <v>0</v>
      </c>
      <c r="X154" s="174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7" zoomScale="75" zoomScaleNormal="75" workbookViewId="0">
      <selection activeCell="F30" sqref="F3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814" t="s">
        <v>749</v>
      </c>
      <c r="F6" s="1815" t="s">
        <v>750</v>
      </c>
      <c r="G6" s="1815" t="s">
        <v>751</v>
      </c>
      <c r="H6" s="1815" t="s">
        <v>752</v>
      </c>
      <c r="I6" s="1815" t="s">
        <v>753</v>
      </c>
      <c r="J6" s="1815" t="s">
        <v>754</v>
      </c>
      <c r="K6" s="1815" t="s">
        <v>755</v>
      </c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6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824">
        <v>1</v>
      </c>
      <c r="F7" s="1825">
        <v>9</v>
      </c>
      <c r="G7" s="1818">
        <v>6</v>
      </c>
      <c r="H7" s="1818">
        <v>6</v>
      </c>
      <c r="I7" s="1819">
        <v>19</v>
      </c>
      <c r="J7" s="1819">
        <v>16</v>
      </c>
      <c r="K7" s="1818">
        <v>64</v>
      </c>
      <c r="L7" s="1818"/>
      <c r="M7" s="1818"/>
      <c r="N7" s="1818"/>
      <c r="O7" s="1818"/>
      <c r="P7" s="1818"/>
      <c r="Q7" s="1818"/>
      <c r="R7" s="1818"/>
      <c r="S7" s="1818"/>
      <c r="T7" s="1818"/>
      <c r="U7" s="1818"/>
      <c r="V7" s="1818"/>
      <c r="W7" s="1818"/>
      <c r="X7" s="1820"/>
      <c r="AA7" s="256">
        <f>IF(E7=D4,0,1)</f>
        <v>0</v>
      </c>
    </row>
    <row r="8" spans="2:28" x14ac:dyDescent="0.25">
      <c r="E8" s="1817" t="s">
        <v>581</v>
      </c>
      <c r="F8" s="1818" t="s">
        <v>63</v>
      </c>
      <c r="G8" s="1818" t="s">
        <v>756</v>
      </c>
      <c r="H8" s="1818" t="s">
        <v>757</v>
      </c>
      <c r="I8" s="1819" t="s">
        <v>66</v>
      </c>
      <c r="J8" s="1819" t="s">
        <v>67</v>
      </c>
      <c r="K8" s="1818" t="s">
        <v>68</v>
      </c>
      <c r="L8" s="1818" t="s">
        <v>69</v>
      </c>
      <c r="M8" s="1818" t="s">
        <v>22</v>
      </c>
      <c r="N8" s="1818" t="s">
        <v>758</v>
      </c>
      <c r="O8" s="1818" t="s">
        <v>759</v>
      </c>
      <c r="P8" s="1818" t="s">
        <v>760</v>
      </c>
      <c r="Q8" s="1818" t="s">
        <v>761</v>
      </c>
      <c r="R8" s="1818" t="s">
        <v>762</v>
      </c>
      <c r="S8" s="1818" t="s">
        <v>763</v>
      </c>
      <c r="T8" s="1818" t="s">
        <v>764</v>
      </c>
      <c r="U8" s="1818" t="s">
        <v>765</v>
      </c>
      <c r="V8" s="1818" t="s">
        <v>766</v>
      </c>
      <c r="W8" s="1818" t="s">
        <v>767</v>
      </c>
      <c r="X8" s="1820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1817">
        <v>1</v>
      </c>
      <c r="F9" s="1818" t="s">
        <v>684</v>
      </c>
      <c r="G9" s="1818" t="s">
        <v>770</v>
      </c>
      <c r="H9" s="1826">
        <v>25.9</v>
      </c>
      <c r="I9" s="1818">
        <v>1</v>
      </c>
      <c r="J9" s="1818">
        <v>4</v>
      </c>
      <c r="K9" s="1818">
        <v>1</v>
      </c>
      <c r="L9" s="1818">
        <v>1</v>
      </c>
      <c r="M9" s="1818">
        <v>1</v>
      </c>
      <c r="N9" s="1818">
        <v>0</v>
      </c>
      <c r="O9" s="1818">
        <v>59</v>
      </c>
      <c r="P9" s="1818">
        <v>80</v>
      </c>
      <c r="Q9" s="1818">
        <v>0</v>
      </c>
      <c r="R9" s="1818">
        <v>40</v>
      </c>
      <c r="S9" s="1818">
        <v>0</v>
      </c>
      <c r="T9" s="1818">
        <v>18</v>
      </c>
      <c r="U9" s="1818">
        <v>18</v>
      </c>
      <c r="V9" s="1818">
        <v>0</v>
      </c>
      <c r="W9" s="1818">
        <v>17</v>
      </c>
      <c r="X9" s="1820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817">
        <v>2</v>
      </c>
      <c r="F10" s="1818" t="s">
        <v>780</v>
      </c>
      <c r="G10" s="1818" t="s">
        <v>769</v>
      </c>
      <c r="H10" s="1826">
        <v>23.57</v>
      </c>
      <c r="I10" s="1818">
        <v>1</v>
      </c>
      <c r="J10" s="1818">
        <v>1</v>
      </c>
      <c r="K10" s="1818">
        <v>0</v>
      </c>
      <c r="L10" s="1818">
        <v>0</v>
      </c>
      <c r="M10" s="1818">
        <v>1</v>
      </c>
      <c r="N10" s="1818">
        <v>0</v>
      </c>
      <c r="O10" s="1818">
        <v>0</v>
      </c>
      <c r="P10" s="1818">
        <v>0</v>
      </c>
      <c r="Q10" s="1818">
        <v>0</v>
      </c>
      <c r="R10" s="1818">
        <v>0</v>
      </c>
      <c r="S10" s="1818">
        <v>0</v>
      </c>
      <c r="T10" s="1818">
        <v>0</v>
      </c>
      <c r="U10" s="1818">
        <v>0</v>
      </c>
      <c r="V10" s="1818">
        <v>0</v>
      </c>
      <c r="W10" s="1818">
        <v>0</v>
      </c>
      <c r="X10" s="1820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1817">
        <v>3</v>
      </c>
      <c r="F11" s="1818" t="s">
        <v>610</v>
      </c>
      <c r="G11" s="1818" t="s">
        <v>770</v>
      </c>
      <c r="H11" s="1826">
        <v>24.1</v>
      </c>
      <c r="I11" s="1818">
        <v>3</v>
      </c>
      <c r="J11" s="1818">
        <v>3</v>
      </c>
      <c r="K11" s="1818">
        <v>1</v>
      </c>
      <c r="L11" s="1818">
        <v>1</v>
      </c>
      <c r="M11" s="1818">
        <v>1</v>
      </c>
      <c r="N11" s="1818">
        <v>0</v>
      </c>
      <c r="O11" s="1818">
        <v>32</v>
      </c>
      <c r="P11" s="1818">
        <v>8</v>
      </c>
      <c r="Q11" s="1818">
        <v>0</v>
      </c>
      <c r="R11" s="1818">
        <v>16</v>
      </c>
      <c r="S11" s="1818">
        <v>0</v>
      </c>
      <c r="T11" s="1818">
        <v>30</v>
      </c>
      <c r="U11" s="1818">
        <v>19</v>
      </c>
      <c r="V11" s="1818">
        <v>0</v>
      </c>
      <c r="W11" s="1818">
        <v>16</v>
      </c>
      <c r="X11" s="1820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817">
        <v>4</v>
      </c>
      <c r="F12" s="1818" t="s">
        <v>608</v>
      </c>
      <c r="G12" s="1818" t="s">
        <v>769</v>
      </c>
      <c r="H12" s="1826">
        <v>21.07</v>
      </c>
      <c r="I12" s="1818">
        <v>4</v>
      </c>
      <c r="J12" s="1818">
        <v>1</v>
      </c>
      <c r="K12" s="1818">
        <v>0</v>
      </c>
      <c r="L12" s="1818">
        <v>0</v>
      </c>
      <c r="M12" s="1818">
        <v>1</v>
      </c>
      <c r="N12" s="1818">
        <v>0</v>
      </c>
      <c r="O12" s="1818">
        <v>0</v>
      </c>
      <c r="P12" s="1818">
        <v>16</v>
      </c>
      <c r="Q12" s="1818">
        <v>0</v>
      </c>
      <c r="R12" s="1818">
        <v>0</v>
      </c>
      <c r="S12" s="1818">
        <v>0</v>
      </c>
      <c r="T12" s="1818">
        <v>0</v>
      </c>
      <c r="U12" s="1818">
        <v>25</v>
      </c>
      <c r="V12" s="1818">
        <v>0</v>
      </c>
      <c r="W12" s="1818">
        <v>0</v>
      </c>
      <c r="X12" s="1820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1817">
        <v>5</v>
      </c>
      <c r="F13" s="1818" t="s">
        <v>661</v>
      </c>
      <c r="G13" s="1818" t="s">
        <v>770</v>
      </c>
      <c r="H13" s="1826">
        <v>21.22</v>
      </c>
      <c r="I13" s="1818">
        <v>2</v>
      </c>
      <c r="J13" s="1818">
        <v>4</v>
      </c>
      <c r="K13" s="1818">
        <v>0</v>
      </c>
      <c r="L13" s="1818">
        <v>1</v>
      </c>
      <c r="M13" s="1818">
        <v>1</v>
      </c>
      <c r="N13" s="1818">
        <v>0</v>
      </c>
      <c r="O13" s="1818">
        <v>32</v>
      </c>
      <c r="P13" s="1818">
        <v>0</v>
      </c>
      <c r="Q13" s="1818">
        <v>40</v>
      </c>
      <c r="R13" s="1818">
        <v>0</v>
      </c>
      <c r="S13" s="1818">
        <v>38</v>
      </c>
      <c r="T13" s="1818">
        <v>22</v>
      </c>
      <c r="U13" s="1818">
        <v>0</v>
      </c>
      <c r="V13" s="1818">
        <v>21</v>
      </c>
      <c r="W13" s="1818">
        <v>0</v>
      </c>
      <c r="X13" s="1820">
        <v>23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1817">
        <v>6</v>
      </c>
      <c r="F14" s="1818" t="s">
        <v>777</v>
      </c>
      <c r="G14" s="1818" t="s">
        <v>770</v>
      </c>
      <c r="H14" s="1826">
        <v>24.05</v>
      </c>
      <c r="I14" s="1818">
        <v>4</v>
      </c>
      <c r="J14" s="1818">
        <v>1</v>
      </c>
      <c r="K14" s="1818">
        <v>0</v>
      </c>
      <c r="L14" s="1818">
        <v>1</v>
      </c>
      <c r="M14" s="1818">
        <v>1</v>
      </c>
      <c r="N14" s="1818">
        <v>0</v>
      </c>
      <c r="O14" s="1818">
        <v>10</v>
      </c>
      <c r="P14" s="1818">
        <v>0</v>
      </c>
      <c r="Q14" s="1818">
        <v>32</v>
      </c>
      <c r="R14" s="1818">
        <v>49</v>
      </c>
      <c r="S14" s="1818">
        <v>0</v>
      </c>
      <c r="T14" s="1818">
        <v>27</v>
      </c>
      <c r="U14" s="1818">
        <v>0</v>
      </c>
      <c r="V14" s="1818">
        <v>16</v>
      </c>
      <c r="W14" s="1818">
        <v>20</v>
      </c>
      <c r="X14" s="1820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1817">
        <v>7</v>
      </c>
      <c r="F15" s="1818" t="s">
        <v>660</v>
      </c>
      <c r="G15" s="1818" t="s">
        <v>770</v>
      </c>
      <c r="H15" s="1826">
        <v>21.17</v>
      </c>
      <c r="I15" s="1818">
        <v>5</v>
      </c>
      <c r="J15" s="1818">
        <v>0</v>
      </c>
      <c r="K15" s="1818">
        <v>0</v>
      </c>
      <c r="L15" s="1818">
        <v>1</v>
      </c>
      <c r="M15" s="1818">
        <v>1</v>
      </c>
      <c r="N15" s="1818">
        <v>0</v>
      </c>
      <c r="O15" s="1818">
        <v>36</v>
      </c>
      <c r="P15" s="1818">
        <v>18</v>
      </c>
      <c r="Q15" s="1818">
        <v>70</v>
      </c>
      <c r="R15" s="1818">
        <v>0</v>
      </c>
      <c r="S15" s="1818">
        <v>0</v>
      </c>
      <c r="T15" s="1818">
        <v>25</v>
      </c>
      <c r="U15" s="1818">
        <v>22</v>
      </c>
      <c r="V15" s="1818">
        <v>24</v>
      </c>
      <c r="W15" s="1818">
        <v>0</v>
      </c>
      <c r="X15" s="1820">
        <v>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817">
        <v>8</v>
      </c>
      <c r="F16" s="1818" t="s">
        <v>778</v>
      </c>
      <c r="G16" s="1818" t="s">
        <v>770</v>
      </c>
      <c r="H16" s="1826">
        <v>25.25</v>
      </c>
      <c r="I16" s="1818">
        <v>5</v>
      </c>
      <c r="J16" s="1818">
        <v>1</v>
      </c>
      <c r="K16" s="1818">
        <v>1</v>
      </c>
      <c r="L16" s="1818">
        <v>1</v>
      </c>
      <c r="M16" s="1818">
        <v>1</v>
      </c>
      <c r="N16" s="1818">
        <v>0</v>
      </c>
      <c r="O16" s="1818">
        <v>92</v>
      </c>
      <c r="P16" s="1818">
        <v>36</v>
      </c>
      <c r="Q16" s="1818">
        <v>0</v>
      </c>
      <c r="R16" s="1818">
        <v>60</v>
      </c>
      <c r="S16" s="1818">
        <v>0</v>
      </c>
      <c r="T16" s="1818">
        <v>18</v>
      </c>
      <c r="U16" s="1818">
        <v>20</v>
      </c>
      <c r="V16" s="1818">
        <v>0</v>
      </c>
      <c r="W16" s="1818">
        <v>18</v>
      </c>
      <c r="X16" s="1820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1817">
        <v>9</v>
      </c>
      <c r="F17" s="1818" t="s">
        <v>810</v>
      </c>
      <c r="G17" s="1818"/>
      <c r="H17" s="1826"/>
      <c r="I17" s="1818">
        <v>0</v>
      </c>
      <c r="J17" s="1818">
        <v>0</v>
      </c>
      <c r="K17" s="1818">
        <v>0</v>
      </c>
      <c r="L17" s="1818">
        <v>0</v>
      </c>
      <c r="M17" s="1818">
        <v>0</v>
      </c>
      <c r="N17" s="1818">
        <v>0</v>
      </c>
      <c r="O17" s="1818">
        <v>0</v>
      </c>
      <c r="P17" s="1818">
        <v>0</v>
      </c>
      <c r="Q17" s="1818">
        <v>0</v>
      </c>
      <c r="R17" s="1818">
        <v>0</v>
      </c>
      <c r="S17" s="1818">
        <v>0</v>
      </c>
      <c r="T17" s="1818">
        <v>0</v>
      </c>
      <c r="U17" s="1818">
        <v>0</v>
      </c>
      <c r="V17" s="1818">
        <v>0</v>
      </c>
      <c r="W17" s="1818">
        <v>0</v>
      </c>
      <c r="X17" s="1820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1821">
        <v>10</v>
      </c>
      <c r="F18" s="1822" t="s">
        <v>810</v>
      </c>
      <c r="G18" s="1822"/>
      <c r="H18" s="1827"/>
      <c r="I18" s="1822">
        <v>0</v>
      </c>
      <c r="J18" s="1822">
        <v>0</v>
      </c>
      <c r="K18" s="1822">
        <v>0</v>
      </c>
      <c r="L18" s="1822">
        <v>0</v>
      </c>
      <c r="M18" s="1822">
        <v>0</v>
      </c>
      <c r="N18" s="1822">
        <v>0</v>
      </c>
      <c r="O18" s="1822">
        <v>0</v>
      </c>
      <c r="P18" s="1822">
        <v>0</v>
      </c>
      <c r="Q18" s="1822">
        <v>0</v>
      </c>
      <c r="R18" s="1822">
        <v>0</v>
      </c>
      <c r="S18" s="1822">
        <v>0</v>
      </c>
      <c r="T18" s="1822">
        <v>0</v>
      </c>
      <c r="U18" s="1822">
        <v>0</v>
      </c>
      <c r="V18" s="1822">
        <v>0</v>
      </c>
      <c r="W18" s="1822">
        <v>0</v>
      </c>
      <c r="X18" s="1823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842" t="s">
        <v>749</v>
      </c>
      <c r="F23" s="1843" t="s">
        <v>750</v>
      </c>
      <c r="G23" s="1843" t="s">
        <v>751</v>
      </c>
      <c r="H23" s="1843" t="s">
        <v>752</v>
      </c>
      <c r="I23" s="1843" t="s">
        <v>753</v>
      </c>
      <c r="J23" s="1843" t="s">
        <v>754</v>
      </c>
      <c r="K23" s="1843" t="s">
        <v>755</v>
      </c>
      <c r="L23" s="1843"/>
      <c r="M23" s="1843"/>
      <c r="N23" s="1843"/>
      <c r="O23" s="1843"/>
      <c r="P23" s="1843"/>
      <c r="Q23" s="1843"/>
      <c r="R23" s="1843"/>
      <c r="S23" s="1843"/>
      <c r="T23" s="1843"/>
      <c r="U23" s="1843"/>
      <c r="V23" s="1843"/>
      <c r="W23" s="1843"/>
      <c r="X23" s="1844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52">
        <v>2</v>
      </c>
      <c r="F24" s="1853">
        <v>10</v>
      </c>
      <c r="G24" s="1846">
        <v>3</v>
      </c>
      <c r="H24" s="1846">
        <v>9</v>
      </c>
      <c r="I24" s="1847">
        <v>12</v>
      </c>
      <c r="J24" s="1847">
        <v>22</v>
      </c>
      <c r="K24" s="1846">
        <v>62</v>
      </c>
      <c r="L24" s="1846"/>
      <c r="M24" s="1846"/>
      <c r="N24" s="1846"/>
      <c r="O24" s="1846"/>
      <c r="P24" s="1846"/>
      <c r="Q24" s="1846"/>
      <c r="R24" s="1846"/>
      <c r="S24" s="1846"/>
      <c r="T24" s="1846"/>
      <c r="U24" s="1846"/>
      <c r="V24" s="1846"/>
      <c r="W24" s="1846"/>
      <c r="X24" s="1848"/>
      <c r="AA24" s="256">
        <f>IF(E24=D21,0,1)</f>
        <v>0</v>
      </c>
    </row>
    <row r="25" spans="2:28" x14ac:dyDescent="0.25">
      <c r="E25" s="1845" t="s">
        <v>581</v>
      </c>
      <c r="F25" s="1846" t="s">
        <v>63</v>
      </c>
      <c r="G25" s="1846" t="s">
        <v>756</v>
      </c>
      <c r="H25" s="1846" t="s">
        <v>757</v>
      </c>
      <c r="I25" s="1847" t="s">
        <v>66</v>
      </c>
      <c r="J25" s="1847" t="s">
        <v>67</v>
      </c>
      <c r="K25" s="1846" t="s">
        <v>68</v>
      </c>
      <c r="L25" s="1846" t="s">
        <v>69</v>
      </c>
      <c r="M25" s="1846" t="s">
        <v>22</v>
      </c>
      <c r="N25" s="1846" t="s">
        <v>758</v>
      </c>
      <c r="O25" s="1846" t="s">
        <v>759</v>
      </c>
      <c r="P25" s="1846" t="s">
        <v>760</v>
      </c>
      <c r="Q25" s="1846" t="s">
        <v>761</v>
      </c>
      <c r="R25" s="1846" t="s">
        <v>762</v>
      </c>
      <c r="S25" s="1846" t="s">
        <v>763</v>
      </c>
      <c r="T25" s="1846" t="s">
        <v>764</v>
      </c>
      <c r="U25" s="1846" t="s">
        <v>765</v>
      </c>
      <c r="V25" s="1846" t="s">
        <v>766</v>
      </c>
      <c r="W25" s="1846" t="s">
        <v>767</v>
      </c>
      <c r="X25" s="1848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845">
        <v>1</v>
      </c>
      <c r="F26" s="1846" t="s">
        <v>788</v>
      </c>
      <c r="G26" s="1846" t="s">
        <v>769</v>
      </c>
      <c r="H26" s="1854">
        <v>21.39</v>
      </c>
      <c r="I26" s="1846">
        <v>4</v>
      </c>
      <c r="J26" s="1846">
        <v>1</v>
      </c>
      <c r="K26" s="1846">
        <v>1</v>
      </c>
      <c r="L26" s="1846">
        <v>0</v>
      </c>
      <c r="M26" s="1846">
        <v>1</v>
      </c>
      <c r="N26" s="1846">
        <v>0</v>
      </c>
      <c r="O26" s="1846">
        <v>0</v>
      </c>
      <c r="P26" s="1846">
        <v>4</v>
      </c>
      <c r="Q26" s="1846">
        <v>0</v>
      </c>
      <c r="R26" s="1846">
        <v>0</v>
      </c>
      <c r="S26" s="1846">
        <v>0</v>
      </c>
      <c r="T26" s="1846">
        <v>0</v>
      </c>
      <c r="U26" s="1846">
        <v>16</v>
      </c>
      <c r="V26" s="1846">
        <v>0</v>
      </c>
      <c r="W26" s="1846">
        <v>0</v>
      </c>
      <c r="X26" s="1848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41</v>
      </c>
      <c r="C27" s="256">
        <f t="shared" ref="C27:C33" ca="1" si="9">Y27</f>
        <v>41</v>
      </c>
      <c r="E27" s="1845">
        <v>2</v>
      </c>
      <c r="F27" s="1846" t="s">
        <v>835</v>
      </c>
      <c r="G27" s="1846" t="s">
        <v>769</v>
      </c>
      <c r="H27" s="1854">
        <v>21.58</v>
      </c>
      <c r="I27" s="1846">
        <v>6</v>
      </c>
      <c r="J27" s="1846">
        <v>0</v>
      </c>
      <c r="K27" s="1846">
        <v>0</v>
      </c>
      <c r="L27" s="1846">
        <v>0</v>
      </c>
      <c r="M27" s="1846">
        <v>1</v>
      </c>
      <c r="N27" s="1846">
        <v>0</v>
      </c>
      <c r="O27" s="1846">
        <v>0</v>
      </c>
      <c r="P27" s="1846">
        <v>0</v>
      </c>
      <c r="Q27" s="1846">
        <v>32</v>
      </c>
      <c r="R27" s="1846">
        <v>0</v>
      </c>
      <c r="S27" s="1846">
        <v>0</v>
      </c>
      <c r="T27" s="1846">
        <v>0</v>
      </c>
      <c r="U27" s="1846">
        <v>0</v>
      </c>
      <c r="V27" s="1846">
        <v>25</v>
      </c>
      <c r="W27" s="1846">
        <v>0</v>
      </c>
      <c r="X27" s="1848">
        <v>0</v>
      </c>
      <c r="Y27" s="256">
        <f t="shared" ca="1" si="7"/>
        <v>41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1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45">
        <v>3</v>
      </c>
      <c r="F28" s="1846" t="s">
        <v>789</v>
      </c>
      <c r="G28" s="1846" t="s">
        <v>769</v>
      </c>
      <c r="H28" s="1854">
        <v>19.64</v>
      </c>
      <c r="I28" s="1846">
        <v>3</v>
      </c>
      <c r="J28" s="1846">
        <v>0</v>
      </c>
      <c r="K28" s="1846">
        <v>0</v>
      </c>
      <c r="L28" s="1846">
        <v>0</v>
      </c>
      <c r="M28" s="1846">
        <v>1</v>
      </c>
      <c r="N28" s="1846">
        <v>0</v>
      </c>
      <c r="O28" s="1846">
        <v>0</v>
      </c>
      <c r="P28" s="1846">
        <v>0</v>
      </c>
      <c r="Q28" s="1846">
        <v>0</v>
      </c>
      <c r="R28" s="1846">
        <v>0</v>
      </c>
      <c r="S28" s="1846">
        <v>0</v>
      </c>
      <c r="T28" s="1846">
        <v>0</v>
      </c>
      <c r="U28" s="1846">
        <v>0</v>
      </c>
      <c r="V28" s="1846">
        <v>0</v>
      </c>
      <c r="W28" s="1846">
        <v>0</v>
      </c>
      <c r="X28" s="1848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845">
        <v>4</v>
      </c>
      <c r="F29" s="1846" t="s">
        <v>622</v>
      </c>
      <c r="G29" s="1846" t="s">
        <v>770</v>
      </c>
      <c r="H29" s="1854">
        <v>23.9</v>
      </c>
      <c r="I29" s="1846">
        <v>6</v>
      </c>
      <c r="J29" s="1846">
        <v>2</v>
      </c>
      <c r="K29" s="1846">
        <v>1</v>
      </c>
      <c r="L29" s="1846">
        <v>1</v>
      </c>
      <c r="M29" s="1846">
        <v>1</v>
      </c>
      <c r="N29" s="1846">
        <v>0</v>
      </c>
      <c r="O29" s="1846">
        <v>36</v>
      </c>
      <c r="P29" s="1846">
        <v>0</v>
      </c>
      <c r="Q29" s="1846">
        <v>36</v>
      </c>
      <c r="R29" s="1846">
        <v>0</v>
      </c>
      <c r="S29" s="1846">
        <v>32</v>
      </c>
      <c r="T29" s="1846">
        <v>16</v>
      </c>
      <c r="U29" s="1846">
        <v>0</v>
      </c>
      <c r="V29" s="1846">
        <v>15</v>
      </c>
      <c r="W29" s="1846">
        <v>0</v>
      </c>
      <c r="X29" s="1848">
        <v>24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45">
        <v>5</v>
      </c>
      <c r="F30" s="1846" t="s">
        <v>611</v>
      </c>
      <c r="G30" s="1846" t="s">
        <v>770</v>
      </c>
      <c r="H30" s="1854">
        <v>26.21</v>
      </c>
      <c r="I30" s="1846">
        <v>5</v>
      </c>
      <c r="J30" s="1846">
        <v>3</v>
      </c>
      <c r="K30" s="1846">
        <v>1</v>
      </c>
      <c r="L30" s="1846">
        <v>1</v>
      </c>
      <c r="M30" s="1846">
        <v>1</v>
      </c>
      <c r="N30" s="1846">
        <v>0</v>
      </c>
      <c r="O30" s="1846">
        <v>56</v>
      </c>
      <c r="P30" s="1846">
        <v>8</v>
      </c>
      <c r="Q30" s="1846">
        <v>0</v>
      </c>
      <c r="R30" s="1846">
        <v>41</v>
      </c>
      <c r="S30" s="1846">
        <v>0</v>
      </c>
      <c r="T30" s="1846">
        <v>17</v>
      </c>
      <c r="U30" s="1846">
        <v>23</v>
      </c>
      <c r="V30" s="1846">
        <v>0</v>
      </c>
      <c r="W30" s="1846">
        <v>18</v>
      </c>
      <c r="X30" s="1848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42</v>
      </c>
      <c r="C31" s="256">
        <f t="shared" ca="1" si="9"/>
        <v>42</v>
      </c>
      <c r="E31" s="1845">
        <v>6</v>
      </c>
      <c r="F31" s="1846" t="s">
        <v>842</v>
      </c>
      <c r="G31" s="1846" t="s">
        <v>769</v>
      </c>
      <c r="H31" s="1854">
        <v>22.94</v>
      </c>
      <c r="I31" s="1846">
        <v>5</v>
      </c>
      <c r="J31" s="1846">
        <v>0</v>
      </c>
      <c r="K31" s="1846">
        <v>0</v>
      </c>
      <c r="L31" s="1846">
        <v>0</v>
      </c>
      <c r="M31" s="1846">
        <v>1</v>
      </c>
      <c r="N31" s="1846">
        <v>0</v>
      </c>
      <c r="O31" s="1846">
        <v>0</v>
      </c>
      <c r="P31" s="1846">
        <v>0</v>
      </c>
      <c r="Q31" s="1846">
        <v>85</v>
      </c>
      <c r="R31" s="1846">
        <v>0</v>
      </c>
      <c r="S31" s="1846">
        <v>0</v>
      </c>
      <c r="T31" s="1846">
        <v>0</v>
      </c>
      <c r="U31" s="1846">
        <v>0</v>
      </c>
      <c r="V31" s="1846">
        <v>17</v>
      </c>
      <c r="W31" s="1846">
        <v>0</v>
      </c>
      <c r="X31" s="1848">
        <v>0</v>
      </c>
      <c r="Y31" s="256">
        <f t="shared" ca="1" si="7"/>
        <v>42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45">
        <v>7</v>
      </c>
      <c r="F32" s="1846" t="s">
        <v>621</v>
      </c>
      <c r="G32" s="1846" t="s">
        <v>769</v>
      </c>
      <c r="H32" s="1854">
        <v>22.78</v>
      </c>
      <c r="I32" s="1846">
        <v>4</v>
      </c>
      <c r="J32" s="1846">
        <v>1</v>
      </c>
      <c r="K32" s="1846">
        <v>0</v>
      </c>
      <c r="L32" s="1846">
        <v>0</v>
      </c>
      <c r="M32" s="1846">
        <v>1</v>
      </c>
      <c r="N32" s="1846">
        <v>0</v>
      </c>
      <c r="O32" s="1846">
        <v>0</v>
      </c>
      <c r="P32" s="1846">
        <v>0</v>
      </c>
      <c r="Q32" s="1846">
        <v>0</v>
      </c>
      <c r="R32" s="1846">
        <v>0</v>
      </c>
      <c r="S32" s="1846">
        <v>0</v>
      </c>
      <c r="T32" s="1846">
        <v>0</v>
      </c>
      <c r="U32" s="1846">
        <v>0</v>
      </c>
      <c r="V32" s="1846">
        <v>0</v>
      </c>
      <c r="W32" s="1846">
        <v>0</v>
      </c>
      <c r="X32" s="1848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1845">
        <v>8</v>
      </c>
      <c r="F33" s="1846" t="s">
        <v>682</v>
      </c>
      <c r="G33" s="1846" t="s">
        <v>770</v>
      </c>
      <c r="H33" s="1854">
        <v>27.33</v>
      </c>
      <c r="I33" s="1846">
        <v>4</v>
      </c>
      <c r="J33" s="1846">
        <v>1</v>
      </c>
      <c r="K33" s="1846">
        <v>0</v>
      </c>
      <c r="L33" s="1846">
        <v>1</v>
      </c>
      <c r="M33" s="1846">
        <v>1</v>
      </c>
      <c r="N33" s="1846">
        <v>0</v>
      </c>
      <c r="O33" s="1846">
        <v>74</v>
      </c>
      <c r="P33" s="1846">
        <v>32</v>
      </c>
      <c r="Q33" s="1846">
        <v>88</v>
      </c>
      <c r="R33" s="1846">
        <v>0</v>
      </c>
      <c r="S33" s="1846">
        <v>0</v>
      </c>
      <c r="T33" s="1846">
        <v>18</v>
      </c>
      <c r="U33" s="1846">
        <v>19</v>
      </c>
      <c r="V33" s="1846">
        <v>18</v>
      </c>
      <c r="W33" s="1846">
        <v>0</v>
      </c>
      <c r="X33" s="1848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845">
        <v>9</v>
      </c>
      <c r="F34" s="1846" t="s">
        <v>1</v>
      </c>
      <c r="G34" s="1846"/>
      <c r="H34" s="1854"/>
      <c r="I34" s="1846">
        <v>0</v>
      </c>
      <c r="J34" s="1846">
        <v>0</v>
      </c>
      <c r="K34" s="1846">
        <v>0</v>
      </c>
      <c r="L34" s="1846">
        <v>0</v>
      </c>
      <c r="M34" s="1846">
        <v>0</v>
      </c>
      <c r="N34" s="1846">
        <v>0</v>
      </c>
      <c r="O34" s="1846">
        <v>0</v>
      </c>
      <c r="P34" s="1846">
        <v>0</v>
      </c>
      <c r="Q34" s="1846">
        <v>0</v>
      </c>
      <c r="R34" s="1846">
        <v>0</v>
      </c>
      <c r="S34" s="1846">
        <v>0</v>
      </c>
      <c r="T34" s="1846">
        <v>0</v>
      </c>
      <c r="U34" s="1846">
        <v>0</v>
      </c>
      <c r="V34" s="1846">
        <v>0</v>
      </c>
      <c r="W34" s="1846">
        <v>0</v>
      </c>
      <c r="X34" s="1848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49">
        <v>10</v>
      </c>
      <c r="F35" s="1850" t="s">
        <v>1</v>
      </c>
      <c r="G35" s="1850"/>
      <c r="H35" s="1855"/>
      <c r="I35" s="1850">
        <v>0</v>
      </c>
      <c r="J35" s="1850">
        <v>0</v>
      </c>
      <c r="K35" s="1850">
        <v>0</v>
      </c>
      <c r="L35" s="1850">
        <v>0</v>
      </c>
      <c r="M35" s="1850">
        <v>0</v>
      </c>
      <c r="N35" s="1850">
        <v>0</v>
      </c>
      <c r="O35" s="1850">
        <v>0</v>
      </c>
      <c r="P35" s="1850">
        <v>0</v>
      </c>
      <c r="Q35" s="1850">
        <v>0</v>
      </c>
      <c r="R35" s="1850">
        <v>0</v>
      </c>
      <c r="S35" s="1850">
        <v>0</v>
      </c>
      <c r="T35" s="1850">
        <v>0</v>
      </c>
      <c r="U35" s="1850">
        <v>0</v>
      </c>
      <c r="V35" s="1850">
        <v>0</v>
      </c>
      <c r="W35" s="1850">
        <v>0</v>
      </c>
      <c r="X35" s="1851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814" t="s">
        <v>749</v>
      </c>
      <c r="F57" s="1815" t="s">
        <v>750</v>
      </c>
      <c r="G57" s="1815" t="s">
        <v>751</v>
      </c>
      <c r="H57" s="1815" t="s">
        <v>752</v>
      </c>
      <c r="I57" s="1815" t="s">
        <v>753</v>
      </c>
      <c r="J57" s="1815" t="s">
        <v>754</v>
      </c>
      <c r="K57" s="1815" t="s">
        <v>755</v>
      </c>
      <c r="L57" s="1815"/>
      <c r="M57" s="1815"/>
      <c r="N57" s="1815"/>
      <c r="O57" s="1815"/>
      <c r="P57" s="1815"/>
      <c r="Q57" s="1815"/>
      <c r="R57" s="1815"/>
      <c r="S57" s="1815"/>
      <c r="T57" s="1815"/>
      <c r="U57" s="1815"/>
      <c r="V57" s="1815"/>
      <c r="W57" s="1815"/>
      <c r="X57" s="181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824">
        <v>4</v>
      </c>
      <c r="F58" s="1825">
        <v>6</v>
      </c>
      <c r="G58" s="1818">
        <v>4</v>
      </c>
      <c r="H58" s="1818">
        <v>8</v>
      </c>
      <c r="I58" s="1819">
        <v>15</v>
      </c>
      <c r="J58" s="1819">
        <v>22</v>
      </c>
      <c r="K58" s="1818">
        <v>64</v>
      </c>
      <c r="L58" s="1818"/>
      <c r="M58" s="1818"/>
      <c r="N58" s="1818"/>
      <c r="O58" s="1818"/>
      <c r="P58" s="1818"/>
      <c r="Q58" s="1818"/>
      <c r="R58" s="1818"/>
      <c r="S58" s="1818"/>
      <c r="T58" s="1818"/>
      <c r="U58" s="1818"/>
      <c r="V58" s="1818"/>
      <c r="W58" s="1818"/>
      <c r="X58" s="1820"/>
      <c r="AA58" s="256">
        <f>IF(E58=D55,0,1)</f>
        <v>0</v>
      </c>
    </row>
    <row r="59" spans="2:28" x14ac:dyDescent="0.25">
      <c r="E59" s="1817" t="s">
        <v>581</v>
      </c>
      <c r="F59" s="1818" t="s">
        <v>63</v>
      </c>
      <c r="G59" s="1818" t="s">
        <v>756</v>
      </c>
      <c r="H59" s="1818" t="s">
        <v>757</v>
      </c>
      <c r="I59" s="1819" t="s">
        <v>66</v>
      </c>
      <c r="J59" s="1819" t="s">
        <v>67</v>
      </c>
      <c r="K59" s="1818" t="s">
        <v>68</v>
      </c>
      <c r="L59" s="1818" t="s">
        <v>69</v>
      </c>
      <c r="M59" s="1818" t="s">
        <v>22</v>
      </c>
      <c r="N59" s="1818" t="s">
        <v>758</v>
      </c>
      <c r="O59" s="1818" t="s">
        <v>759</v>
      </c>
      <c r="P59" s="1818" t="s">
        <v>760</v>
      </c>
      <c r="Q59" s="1818" t="s">
        <v>761</v>
      </c>
      <c r="R59" s="1818" t="s">
        <v>762</v>
      </c>
      <c r="S59" s="1818" t="s">
        <v>763</v>
      </c>
      <c r="T59" s="1818" t="s">
        <v>764</v>
      </c>
      <c r="U59" s="1818" t="s">
        <v>765</v>
      </c>
      <c r="V59" s="1818" t="s">
        <v>766</v>
      </c>
      <c r="W59" s="1818" t="s">
        <v>767</v>
      </c>
      <c r="X59" s="1820" t="s">
        <v>768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1817">
        <v>1</v>
      </c>
      <c r="F60" s="1818" t="s">
        <v>798</v>
      </c>
      <c r="G60" s="1818" t="s">
        <v>770</v>
      </c>
      <c r="H60" s="1826">
        <v>22.78</v>
      </c>
      <c r="I60" s="1818">
        <v>3</v>
      </c>
      <c r="J60" s="1818">
        <v>2</v>
      </c>
      <c r="K60" s="1818">
        <v>0</v>
      </c>
      <c r="L60" s="1818">
        <v>1</v>
      </c>
      <c r="M60" s="1818">
        <v>1</v>
      </c>
      <c r="N60" s="1818">
        <v>0</v>
      </c>
      <c r="O60" s="1818">
        <v>0</v>
      </c>
      <c r="P60" s="1818">
        <v>20</v>
      </c>
      <c r="Q60" s="1818">
        <v>0</v>
      </c>
      <c r="R60" s="1818">
        <v>20</v>
      </c>
      <c r="S60" s="1818">
        <v>108</v>
      </c>
      <c r="T60" s="1818">
        <v>0</v>
      </c>
      <c r="U60" s="1818">
        <v>25</v>
      </c>
      <c r="V60" s="1818">
        <v>0</v>
      </c>
      <c r="W60" s="1818">
        <v>19</v>
      </c>
      <c r="X60" s="1820">
        <v>21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89</v>
      </c>
      <c r="C61" s="256">
        <f t="shared" ref="C61:C67" ca="1" si="21">Y61</f>
        <v>89</v>
      </c>
      <c r="E61" s="1817">
        <v>2</v>
      </c>
      <c r="F61" s="1818" t="s">
        <v>841</v>
      </c>
      <c r="G61" s="1818" t="s">
        <v>770</v>
      </c>
      <c r="H61" s="1826">
        <v>28.36</v>
      </c>
      <c r="I61" s="1818">
        <v>3</v>
      </c>
      <c r="J61" s="1818">
        <v>3</v>
      </c>
      <c r="K61" s="1818">
        <v>0</v>
      </c>
      <c r="L61" s="1818">
        <v>2</v>
      </c>
      <c r="M61" s="1818">
        <v>1</v>
      </c>
      <c r="N61" s="1818">
        <v>52</v>
      </c>
      <c r="O61" s="1818">
        <v>32</v>
      </c>
      <c r="P61" s="1818">
        <v>40</v>
      </c>
      <c r="Q61" s="1818">
        <v>32</v>
      </c>
      <c r="R61" s="1818">
        <v>0</v>
      </c>
      <c r="S61" s="1818">
        <v>0</v>
      </c>
      <c r="T61" s="1818">
        <v>16</v>
      </c>
      <c r="U61" s="1818">
        <v>19</v>
      </c>
      <c r="V61" s="1818">
        <v>18</v>
      </c>
      <c r="W61" s="1818">
        <v>0</v>
      </c>
      <c r="X61" s="1820">
        <v>0</v>
      </c>
      <c r="Y61" s="256">
        <f t="shared" ca="1" si="19"/>
        <v>89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817">
        <v>3</v>
      </c>
      <c r="F62" s="1818" t="s">
        <v>730</v>
      </c>
      <c r="G62" s="1818" t="s">
        <v>769</v>
      </c>
      <c r="H62" s="1826">
        <v>18.88</v>
      </c>
      <c r="I62" s="1818">
        <v>4</v>
      </c>
      <c r="J62" s="1818">
        <v>0</v>
      </c>
      <c r="K62" s="1818">
        <v>0</v>
      </c>
      <c r="L62" s="1818">
        <v>0</v>
      </c>
      <c r="M62" s="1818">
        <v>1</v>
      </c>
      <c r="N62" s="1818">
        <v>0</v>
      </c>
      <c r="O62" s="1818">
        <v>0</v>
      </c>
      <c r="P62" s="1818">
        <v>0</v>
      </c>
      <c r="Q62" s="1818">
        <v>0</v>
      </c>
      <c r="R62" s="1818">
        <v>0</v>
      </c>
      <c r="S62" s="1818">
        <v>0</v>
      </c>
      <c r="T62" s="1818">
        <v>0</v>
      </c>
      <c r="U62" s="1818">
        <v>0</v>
      </c>
      <c r="V62" s="1818">
        <v>0</v>
      </c>
      <c r="W62" s="1818">
        <v>0</v>
      </c>
      <c r="X62" s="1820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817">
        <v>4</v>
      </c>
      <c r="F63" s="1818" t="s">
        <v>692</v>
      </c>
      <c r="G63" s="1818" t="s">
        <v>769</v>
      </c>
      <c r="H63" s="1826">
        <v>23.18</v>
      </c>
      <c r="I63" s="1818">
        <v>6</v>
      </c>
      <c r="J63" s="1818">
        <v>0</v>
      </c>
      <c r="K63" s="1818">
        <v>0</v>
      </c>
      <c r="L63" s="1818">
        <v>0</v>
      </c>
      <c r="M63" s="1818">
        <v>1</v>
      </c>
      <c r="N63" s="1818">
        <v>0</v>
      </c>
      <c r="O63" s="1818">
        <v>0</v>
      </c>
      <c r="P63" s="1818">
        <v>0</v>
      </c>
      <c r="Q63" s="1818">
        <v>0</v>
      </c>
      <c r="R63" s="1818">
        <v>0</v>
      </c>
      <c r="S63" s="1818">
        <v>0</v>
      </c>
      <c r="T63" s="1818">
        <v>0</v>
      </c>
      <c r="U63" s="1818">
        <v>0</v>
      </c>
      <c r="V63" s="1818">
        <v>0</v>
      </c>
      <c r="W63" s="1818">
        <v>0</v>
      </c>
      <c r="X63" s="1820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1817">
        <v>5</v>
      </c>
      <c r="F64" s="1818" t="s">
        <v>797</v>
      </c>
      <c r="G64" s="1818" t="s">
        <v>769</v>
      </c>
      <c r="H64" s="1826">
        <v>22.4</v>
      </c>
      <c r="I64" s="1818">
        <v>4</v>
      </c>
      <c r="J64" s="1818">
        <v>2</v>
      </c>
      <c r="K64" s="1818">
        <v>0</v>
      </c>
      <c r="L64" s="1818">
        <v>0</v>
      </c>
      <c r="M64" s="1818">
        <v>1</v>
      </c>
      <c r="N64" s="1818">
        <v>0</v>
      </c>
      <c r="O64" s="1818">
        <v>0</v>
      </c>
      <c r="P64" s="1818">
        <v>63</v>
      </c>
      <c r="Q64" s="1818">
        <v>0</v>
      </c>
      <c r="R64" s="1818">
        <v>40</v>
      </c>
      <c r="S64" s="1818">
        <v>0</v>
      </c>
      <c r="T64" s="1818">
        <v>0</v>
      </c>
      <c r="U64" s="1818">
        <v>24</v>
      </c>
      <c r="V64" s="1818">
        <v>0</v>
      </c>
      <c r="W64" s="1818">
        <v>20</v>
      </c>
      <c r="X64" s="1820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817">
        <v>6</v>
      </c>
      <c r="F65" s="1818" t="s">
        <v>592</v>
      </c>
      <c r="G65" s="1818" t="s">
        <v>769</v>
      </c>
      <c r="H65" s="1826">
        <v>26.52</v>
      </c>
      <c r="I65" s="1818">
        <v>6</v>
      </c>
      <c r="J65" s="1818">
        <v>3</v>
      </c>
      <c r="K65" s="1818">
        <v>0</v>
      </c>
      <c r="L65" s="1818">
        <v>0</v>
      </c>
      <c r="M65" s="1818">
        <v>1</v>
      </c>
      <c r="N65" s="1818">
        <v>0</v>
      </c>
      <c r="O65" s="1818">
        <v>0</v>
      </c>
      <c r="P65" s="1818">
        <v>95</v>
      </c>
      <c r="Q65" s="1818">
        <v>0</v>
      </c>
      <c r="R65" s="1818">
        <v>0</v>
      </c>
      <c r="S65" s="1818">
        <v>0</v>
      </c>
      <c r="T65" s="1818">
        <v>0</v>
      </c>
      <c r="U65" s="1818">
        <v>17</v>
      </c>
      <c r="V65" s="1818">
        <v>0</v>
      </c>
      <c r="W65" s="1818">
        <v>0</v>
      </c>
      <c r="X65" s="1820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88</v>
      </c>
      <c r="C66" s="256">
        <f t="shared" ca="1" si="21"/>
        <v>88</v>
      </c>
      <c r="E66" s="1817">
        <v>7</v>
      </c>
      <c r="F66" s="1818" t="s">
        <v>830</v>
      </c>
      <c r="G66" s="1818" t="s">
        <v>769</v>
      </c>
      <c r="H66" s="1826">
        <v>21.99</v>
      </c>
      <c r="I66" s="1818">
        <v>4</v>
      </c>
      <c r="J66" s="1818">
        <v>2</v>
      </c>
      <c r="K66" s="1818">
        <v>0</v>
      </c>
      <c r="L66" s="1818">
        <v>0</v>
      </c>
      <c r="M66" s="1818">
        <v>1</v>
      </c>
      <c r="N66" s="1818">
        <v>0</v>
      </c>
      <c r="O66" s="1818">
        <v>0</v>
      </c>
      <c r="P66" s="1818">
        <v>20</v>
      </c>
      <c r="Q66" s="1818">
        <v>0</v>
      </c>
      <c r="R66" s="1818">
        <v>40</v>
      </c>
      <c r="S66" s="1818">
        <v>0</v>
      </c>
      <c r="T66" s="1818">
        <v>0</v>
      </c>
      <c r="U66" s="1818">
        <v>23</v>
      </c>
      <c r="V66" s="1818">
        <v>0</v>
      </c>
      <c r="W66" s="1818">
        <v>16</v>
      </c>
      <c r="X66" s="1820">
        <v>0</v>
      </c>
      <c r="Y66" s="256">
        <f t="shared" ca="1" si="19"/>
        <v>88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85</v>
      </c>
      <c r="C67" s="256">
        <f t="shared" ca="1" si="21"/>
        <v>85</v>
      </c>
      <c r="E67" s="1817">
        <v>8</v>
      </c>
      <c r="F67" s="1818" t="s">
        <v>801</v>
      </c>
      <c r="G67" s="1818" t="s">
        <v>770</v>
      </c>
      <c r="H67" s="1826">
        <v>26.74</v>
      </c>
      <c r="I67" s="1818">
        <v>10</v>
      </c>
      <c r="J67" s="1818">
        <v>0</v>
      </c>
      <c r="K67" s="1818">
        <v>0</v>
      </c>
      <c r="L67" s="1818">
        <v>1</v>
      </c>
      <c r="M67" s="1818">
        <v>1</v>
      </c>
      <c r="N67" s="1818">
        <v>0</v>
      </c>
      <c r="O67" s="1818">
        <v>59</v>
      </c>
      <c r="P67" s="1818">
        <v>0</v>
      </c>
      <c r="Q67" s="1818">
        <v>96</v>
      </c>
      <c r="R67" s="1818">
        <v>0</v>
      </c>
      <c r="S67" s="1818">
        <v>96</v>
      </c>
      <c r="T67" s="1818">
        <v>17</v>
      </c>
      <c r="U67" s="1818">
        <v>0</v>
      </c>
      <c r="V67" s="1818">
        <v>21</v>
      </c>
      <c r="W67" s="1818">
        <v>0</v>
      </c>
      <c r="X67" s="1820">
        <v>14</v>
      </c>
      <c r="Y67" s="256">
        <f t="shared" ca="1" si="19"/>
        <v>85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817">
        <v>9</v>
      </c>
      <c r="F68" s="1818" t="s">
        <v>1</v>
      </c>
      <c r="G68" s="1818"/>
      <c r="H68" s="1826"/>
      <c r="I68" s="1818">
        <v>0</v>
      </c>
      <c r="J68" s="1818">
        <v>0</v>
      </c>
      <c r="K68" s="1818">
        <v>0</v>
      </c>
      <c r="L68" s="1818">
        <v>0</v>
      </c>
      <c r="M68" s="1818">
        <v>0</v>
      </c>
      <c r="N68" s="1818">
        <v>0</v>
      </c>
      <c r="O68" s="1818">
        <v>0</v>
      </c>
      <c r="P68" s="1818">
        <v>0</v>
      </c>
      <c r="Q68" s="1818">
        <v>0</v>
      </c>
      <c r="R68" s="1818">
        <v>0</v>
      </c>
      <c r="S68" s="1818">
        <v>0</v>
      </c>
      <c r="T68" s="1818">
        <v>0</v>
      </c>
      <c r="U68" s="1818">
        <v>0</v>
      </c>
      <c r="V68" s="1818">
        <v>0</v>
      </c>
      <c r="W68" s="1818">
        <v>0</v>
      </c>
      <c r="X68" s="182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821">
        <v>10</v>
      </c>
      <c r="F69" s="1822" t="s">
        <v>1</v>
      </c>
      <c r="G69" s="1822"/>
      <c r="H69" s="1827"/>
      <c r="I69" s="1822">
        <v>0</v>
      </c>
      <c r="J69" s="1822">
        <v>0</v>
      </c>
      <c r="K69" s="1822">
        <v>0</v>
      </c>
      <c r="L69" s="1822">
        <v>0</v>
      </c>
      <c r="M69" s="1822">
        <v>0</v>
      </c>
      <c r="N69" s="1822">
        <v>0</v>
      </c>
      <c r="O69" s="1822">
        <v>0</v>
      </c>
      <c r="P69" s="1822">
        <v>0</v>
      </c>
      <c r="Q69" s="1822">
        <v>0</v>
      </c>
      <c r="R69" s="1822">
        <v>0</v>
      </c>
      <c r="S69" s="1822">
        <v>0</v>
      </c>
      <c r="T69" s="1822">
        <v>0</v>
      </c>
      <c r="U69" s="1822">
        <v>0</v>
      </c>
      <c r="V69" s="1822">
        <v>0</v>
      </c>
      <c r="W69" s="1822">
        <v>0</v>
      </c>
      <c r="X69" s="182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8</v>
      </c>
      <c r="H92" s="354">
        <v>4</v>
      </c>
      <c r="I92" s="355">
        <v>22</v>
      </c>
      <c r="J92" s="355">
        <v>15</v>
      </c>
      <c r="K92" s="354">
        <v>65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353">
        <v>1</v>
      </c>
      <c r="F94" s="354" t="s">
        <v>624</v>
      </c>
      <c r="G94" s="354" t="s">
        <v>769</v>
      </c>
      <c r="H94" s="362">
        <v>20.27</v>
      </c>
      <c r="I94" s="354">
        <v>0</v>
      </c>
      <c r="J94" s="354">
        <v>1</v>
      </c>
      <c r="K94" s="354">
        <v>0</v>
      </c>
      <c r="L94" s="354">
        <v>1</v>
      </c>
      <c r="M94" s="354">
        <v>1</v>
      </c>
      <c r="N94" s="354">
        <v>5</v>
      </c>
      <c r="O94" s="354">
        <v>36</v>
      </c>
      <c r="P94" s="354">
        <v>0</v>
      </c>
      <c r="Q94" s="354">
        <v>28</v>
      </c>
      <c r="R94" s="354">
        <v>0</v>
      </c>
      <c r="S94" s="354">
        <v>0</v>
      </c>
      <c r="T94" s="354">
        <v>25</v>
      </c>
      <c r="U94" s="354">
        <v>0</v>
      </c>
      <c r="V94" s="354">
        <v>19</v>
      </c>
      <c r="W94" s="354">
        <v>0</v>
      </c>
      <c r="X94" s="356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590</v>
      </c>
      <c r="G95" s="354" t="s">
        <v>769</v>
      </c>
      <c r="H95" s="362">
        <v>21.16</v>
      </c>
      <c r="I95" s="354">
        <v>3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0</v>
      </c>
      <c r="R95" s="354">
        <v>0</v>
      </c>
      <c r="S95" s="354">
        <v>0</v>
      </c>
      <c r="T95" s="354">
        <v>0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353">
        <v>3</v>
      </c>
      <c r="F96" s="354" t="s">
        <v>578</v>
      </c>
      <c r="G96" s="354" t="s">
        <v>770</v>
      </c>
      <c r="H96" s="362">
        <v>24.24</v>
      </c>
      <c r="I96" s="354">
        <v>5</v>
      </c>
      <c r="J96" s="354">
        <v>2</v>
      </c>
      <c r="K96" s="354">
        <v>0</v>
      </c>
      <c r="L96" s="354">
        <v>1</v>
      </c>
      <c r="M96" s="354">
        <v>1</v>
      </c>
      <c r="N96" s="354">
        <v>0</v>
      </c>
      <c r="O96" s="354">
        <v>8</v>
      </c>
      <c r="P96" s="354">
        <v>5</v>
      </c>
      <c r="Q96" s="354">
        <v>8</v>
      </c>
      <c r="R96" s="354">
        <v>0</v>
      </c>
      <c r="S96" s="354">
        <v>0</v>
      </c>
      <c r="T96" s="354">
        <v>20</v>
      </c>
      <c r="U96" s="354">
        <v>23</v>
      </c>
      <c r="V96" s="354">
        <v>19</v>
      </c>
      <c r="W96" s="354">
        <v>0</v>
      </c>
      <c r="X96" s="356">
        <v>0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353">
        <v>4</v>
      </c>
      <c r="F97" s="354" t="s">
        <v>579</v>
      </c>
      <c r="G97" s="354" t="s">
        <v>770</v>
      </c>
      <c r="H97" s="362">
        <v>26.84</v>
      </c>
      <c r="I97" s="354">
        <v>6</v>
      </c>
      <c r="J97" s="354">
        <v>2</v>
      </c>
      <c r="K97" s="354">
        <v>0</v>
      </c>
      <c r="L97" s="354">
        <v>2</v>
      </c>
      <c r="M97" s="354">
        <v>1</v>
      </c>
      <c r="N97" s="354">
        <v>8</v>
      </c>
      <c r="O97" s="354">
        <v>8</v>
      </c>
      <c r="P97" s="354">
        <v>60</v>
      </c>
      <c r="Q97" s="354">
        <v>57</v>
      </c>
      <c r="R97" s="354">
        <v>0</v>
      </c>
      <c r="S97" s="354">
        <v>0</v>
      </c>
      <c r="T97" s="354">
        <v>19</v>
      </c>
      <c r="U97" s="354">
        <v>20</v>
      </c>
      <c r="V97" s="354">
        <v>17</v>
      </c>
      <c r="W97" s="354">
        <v>0</v>
      </c>
      <c r="X97" s="356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659</v>
      </c>
      <c r="G98" s="354" t="s">
        <v>770</v>
      </c>
      <c r="H98" s="362">
        <v>21.73</v>
      </c>
      <c r="I98" s="354">
        <v>7</v>
      </c>
      <c r="J98" s="354">
        <v>0</v>
      </c>
      <c r="K98" s="354">
        <v>0</v>
      </c>
      <c r="L98" s="354">
        <v>1</v>
      </c>
      <c r="M98" s="354">
        <v>1</v>
      </c>
      <c r="N98" s="354">
        <v>0</v>
      </c>
      <c r="O98" s="354">
        <v>24</v>
      </c>
      <c r="P98" s="354">
        <v>0</v>
      </c>
      <c r="Q98" s="354">
        <v>20</v>
      </c>
      <c r="R98" s="354">
        <v>0</v>
      </c>
      <c r="S98" s="354">
        <v>60</v>
      </c>
      <c r="T98" s="354">
        <v>23</v>
      </c>
      <c r="U98" s="354">
        <v>0</v>
      </c>
      <c r="V98" s="354">
        <v>25</v>
      </c>
      <c r="W98" s="354">
        <v>0</v>
      </c>
      <c r="X98" s="356">
        <v>20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693</v>
      </c>
      <c r="G99" s="354" t="s">
        <v>770</v>
      </c>
      <c r="H99" s="362">
        <v>28.88</v>
      </c>
      <c r="I99" s="354">
        <v>4</v>
      </c>
      <c r="J99" s="354">
        <v>1</v>
      </c>
      <c r="K99" s="354">
        <v>2</v>
      </c>
      <c r="L99" s="354">
        <v>2</v>
      </c>
      <c r="M99" s="354">
        <v>1</v>
      </c>
      <c r="N99" s="354">
        <v>5</v>
      </c>
      <c r="O99" s="354">
        <v>48</v>
      </c>
      <c r="P99" s="354">
        <v>0</v>
      </c>
      <c r="Q99" s="354">
        <v>11</v>
      </c>
      <c r="R99" s="354">
        <v>99</v>
      </c>
      <c r="S99" s="354">
        <v>0</v>
      </c>
      <c r="T99" s="354">
        <v>15</v>
      </c>
      <c r="U99" s="354">
        <v>0</v>
      </c>
      <c r="V99" s="354">
        <v>17</v>
      </c>
      <c r="W99" s="354">
        <v>18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353">
        <v>7</v>
      </c>
      <c r="F100" s="354" t="s">
        <v>586</v>
      </c>
      <c r="G100" s="354" t="s">
        <v>770</v>
      </c>
      <c r="H100" s="362">
        <v>23.81</v>
      </c>
      <c r="I100" s="354">
        <v>5</v>
      </c>
      <c r="J100" s="354">
        <v>3</v>
      </c>
      <c r="K100" s="354">
        <v>0</v>
      </c>
      <c r="L100" s="354">
        <v>1</v>
      </c>
      <c r="M100" s="354">
        <v>1</v>
      </c>
      <c r="N100" s="354">
        <v>0</v>
      </c>
      <c r="O100" s="354">
        <v>50</v>
      </c>
      <c r="P100" s="354">
        <v>0</v>
      </c>
      <c r="Q100" s="354">
        <v>32</v>
      </c>
      <c r="R100" s="354">
        <v>0</v>
      </c>
      <c r="S100" s="354">
        <v>16</v>
      </c>
      <c r="T100" s="354">
        <v>17</v>
      </c>
      <c r="U100" s="354">
        <v>0</v>
      </c>
      <c r="V100" s="354">
        <v>23</v>
      </c>
      <c r="W100" s="354">
        <v>0</v>
      </c>
      <c r="X100" s="356">
        <v>19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353">
        <v>8</v>
      </c>
      <c r="F101" s="354" t="s">
        <v>587</v>
      </c>
      <c r="G101" s="354" t="s">
        <v>769</v>
      </c>
      <c r="H101" s="362">
        <v>22.87</v>
      </c>
      <c r="I101" s="354">
        <v>4</v>
      </c>
      <c r="J101" s="354">
        <v>2</v>
      </c>
      <c r="K101" s="354">
        <v>1</v>
      </c>
      <c r="L101" s="354">
        <v>0</v>
      </c>
      <c r="M101" s="354">
        <v>1</v>
      </c>
      <c r="N101" s="354">
        <v>0</v>
      </c>
      <c r="O101" s="354">
        <v>0</v>
      </c>
      <c r="P101" s="354">
        <v>113</v>
      </c>
      <c r="Q101" s="354">
        <v>0</v>
      </c>
      <c r="R101" s="354">
        <v>5</v>
      </c>
      <c r="S101" s="354">
        <v>0</v>
      </c>
      <c r="T101" s="354">
        <v>0</v>
      </c>
      <c r="U101" s="354">
        <v>21</v>
      </c>
      <c r="V101" s="354">
        <v>0</v>
      </c>
      <c r="W101" s="354">
        <v>23</v>
      </c>
      <c r="X101" s="356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800" t="s">
        <v>749</v>
      </c>
      <c r="F108" s="1801" t="s">
        <v>750</v>
      </c>
      <c r="G108" s="1801" t="s">
        <v>751</v>
      </c>
      <c r="H108" s="1801" t="s">
        <v>752</v>
      </c>
      <c r="I108" s="1801" t="s">
        <v>753</v>
      </c>
      <c r="J108" s="1801" t="s">
        <v>754</v>
      </c>
      <c r="K108" s="1801" t="s">
        <v>755</v>
      </c>
      <c r="L108" s="1801"/>
      <c r="M108" s="1801"/>
      <c r="N108" s="1801"/>
      <c r="O108" s="1801"/>
      <c r="P108" s="1801"/>
      <c r="Q108" s="1801"/>
      <c r="R108" s="1801"/>
      <c r="S108" s="1801"/>
      <c r="T108" s="1801"/>
      <c r="U108" s="1801"/>
      <c r="V108" s="1801"/>
      <c r="W108" s="1801"/>
      <c r="X108" s="180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810">
        <v>7</v>
      </c>
      <c r="F109" s="1811">
        <v>8</v>
      </c>
      <c r="G109" s="1804">
        <v>2</v>
      </c>
      <c r="H109" s="1804">
        <v>10</v>
      </c>
      <c r="I109" s="1805">
        <v>7</v>
      </c>
      <c r="J109" s="1805">
        <v>25</v>
      </c>
      <c r="K109" s="1804">
        <v>52</v>
      </c>
      <c r="L109" s="1804"/>
      <c r="M109" s="1804"/>
      <c r="N109" s="1804"/>
      <c r="O109" s="1804"/>
      <c r="P109" s="1804"/>
      <c r="Q109" s="1804"/>
      <c r="R109" s="1804"/>
      <c r="S109" s="1804"/>
      <c r="T109" s="1804"/>
      <c r="U109" s="1804"/>
      <c r="V109" s="1804"/>
      <c r="W109" s="1804"/>
      <c r="X109" s="1806"/>
      <c r="AA109" s="256">
        <f>IF(E109=D106,0,1)</f>
        <v>0</v>
      </c>
    </row>
    <row r="110" spans="2:28" x14ac:dyDescent="0.25">
      <c r="E110" s="1803" t="s">
        <v>581</v>
      </c>
      <c r="F110" s="1804" t="s">
        <v>63</v>
      </c>
      <c r="G110" s="1804" t="s">
        <v>756</v>
      </c>
      <c r="H110" s="1804" t="s">
        <v>757</v>
      </c>
      <c r="I110" s="1805" t="s">
        <v>66</v>
      </c>
      <c r="J110" s="1805" t="s">
        <v>67</v>
      </c>
      <c r="K110" s="1804" t="s">
        <v>68</v>
      </c>
      <c r="L110" s="1804" t="s">
        <v>69</v>
      </c>
      <c r="M110" s="1804" t="s">
        <v>22</v>
      </c>
      <c r="N110" s="1804" t="s">
        <v>758</v>
      </c>
      <c r="O110" s="1804" t="s">
        <v>759</v>
      </c>
      <c r="P110" s="1804" t="s">
        <v>760</v>
      </c>
      <c r="Q110" s="1804" t="s">
        <v>761</v>
      </c>
      <c r="R110" s="1804" t="s">
        <v>762</v>
      </c>
      <c r="S110" s="1804" t="s">
        <v>763</v>
      </c>
      <c r="T110" s="1804" t="s">
        <v>764</v>
      </c>
      <c r="U110" s="1804" t="s">
        <v>765</v>
      </c>
      <c r="V110" s="1804" t="s">
        <v>766</v>
      </c>
      <c r="W110" s="1804" t="s">
        <v>767</v>
      </c>
      <c r="X110" s="1806" t="s">
        <v>768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1803">
        <v>1</v>
      </c>
      <c r="F111" s="1804" t="s">
        <v>666</v>
      </c>
      <c r="G111" s="1804" t="s">
        <v>769</v>
      </c>
      <c r="H111" s="1812">
        <v>23.58</v>
      </c>
      <c r="I111" s="1804">
        <v>4</v>
      </c>
      <c r="J111" s="1804">
        <v>1</v>
      </c>
      <c r="K111" s="1804">
        <v>0</v>
      </c>
      <c r="L111" s="1804">
        <v>0</v>
      </c>
      <c r="M111" s="1804">
        <v>1</v>
      </c>
      <c r="N111" s="1804">
        <v>0</v>
      </c>
      <c r="O111" s="1804">
        <v>0</v>
      </c>
      <c r="P111" s="1804">
        <v>0</v>
      </c>
      <c r="Q111" s="1804">
        <v>40</v>
      </c>
      <c r="R111" s="1804">
        <v>0</v>
      </c>
      <c r="S111" s="1804">
        <v>0</v>
      </c>
      <c r="T111" s="1804">
        <v>0</v>
      </c>
      <c r="U111" s="1804">
        <v>0</v>
      </c>
      <c r="V111" s="1804">
        <v>16</v>
      </c>
      <c r="W111" s="1804">
        <v>0</v>
      </c>
      <c r="X111" s="1806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803">
        <v>2</v>
      </c>
      <c r="F112" s="1804" t="s">
        <v>695</v>
      </c>
      <c r="G112" s="1804" t="s">
        <v>770</v>
      </c>
      <c r="H112" s="1812">
        <v>21</v>
      </c>
      <c r="I112" s="1804">
        <v>4</v>
      </c>
      <c r="J112" s="1804">
        <v>1</v>
      </c>
      <c r="K112" s="1804">
        <v>0</v>
      </c>
      <c r="L112" s="1804">
        <v>1</v>
      </c>
      <c r="M112" s="1804">
        <v>1</v>
      </c>
      <c r="N112" s="1804">
        <v>0</v>
      </c>
      <c r="O112" s="1804">
        <v>0</v>
      </c>
      <c r="P112" s="1804">
        <v>64</v>
      </c>
      <c r="Q112" s="1804">
        <v>50</v>
      </c>
      <c r="R112" s="1804">
        <v>20</v>
      </c>
      <c r="S112" s="1804">
        <v>0</v>
      </c>
      <c r="T112" s="1804">
        <v>0</v>
      </c>
      <c r="U112" s="1804">
        <v>24</v>
      </c>
      <c r="V112" s="1804">
        <v>24</v>
      </c>
      <c r="W112" s="1804">
        <v>22</v>
      </c>
      <c r="X112" s="1806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803">
        <v>3</v>
      </c>
      <c r="F113" s="1804" t="s">
        <v>815</v>
      </c>
      <c r="G113" s="1804" t="s">
        <v>769</v>
      </c>
      <c r="H113" s="1812">
        <v>25.46</v>
      </c>
      <c r="I113" s="1804">
        <v>2</v>
      </c>
      <c r="J113" s="1804">
        <v>3</v>
      </c>
      <c r="K113" s="1804">
        <v>0</v>
      </c>
      <c r="L113" s="1804">
        <v>0</v>
      </c>
      <c r="M113" s="1804">
        <v>1</v>
      </c>
      <c r="N113" s="1804">
        <v>0</v>
      </c>
      <c r="O113" s="1804">
        <v>12</v>
      </c>
      <c r="P113" s="1804">
        <v>0</v>
      </c>
      <c r="Q113" s="1804">
        <v>0</v>
      </c>
      <c r="R113" s="1804">
        <v>0</v>
      </c>
      <c r="S113" s="1804">
        <v>0</v>
      </c>
      <c r="T113" s="1804">
        <v>23</v>
      </c>
      <c r="U113" s="1804">
        <v>0</v>
      </c>
      <c r="V113" s="1804">
        <v>0</v>
      </c>
      <c r="W113" s="1804">
        <v>0</v>
      </c>
      <c r="X113" s="1806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803">
        <v>4</v>
      </c>
      <c r="F114" s="1804" t="s">
        <v>591</v>
      </c>
      <c r="G114" s="1804" t="s">
        <v>769</v>
      </c>
      <c r="H114" s="1812">
        <v>22.61</v>
      </c>
      <c r="I114" s="1804">
        <v>5</v>
      </c>
      <c r="J114" s="1804">
        <v>0</v>
      </c>
      <c r="K114" s="1804">
        <v>0</v>
      </c>
      <c r="L114" s="1804">
        <v>0</v>
      </c>
      <c r="M114" s="1804">
        <v>1</v>
      </c>
      <c r="N114" s="1804">
        <v>0</v>
      </c>
      <c r="O114" s="1804">
        <v>0</v>
      </c>
      <c r="P114" s="1804">
        <v>0</v>
      </c>
      <c r="Q114" s="1804">
        <v>0</v>
      </c>
      <c r="R114" s="1804">
        <v>0</v>
      </c>
      <c r="S114" s="1804">
        <v>0</v>
      </c>
      <c r="T114" s="1804">
        <v>0</v>
      </c>
      <c r="U114" s="1804">
        <v>0</v>
      </c>
      <c r="V114" s="1804">
        <v>0</v>
      </c>
      <c r="W114" s="1804">
        <v>0</v>
      </c>
      <c r="X114" s="180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803">
        <v>5</v>
      </c>
      <c r="F115" s="1804" t="s">
        <v>694</v>
      </c>
      <c r="G115" s="1804" t="s">
        <v>769</v>
      </c>
      <c r="H115" s="1812">
        <v>21.3</v>
      </c>
      <c r="I115" s="1804">
        <v>3</v>
      </c>
      <c r="J115" s="1804">
        <v>0</v>
      </c>
      <c r="K115" s="1804">
        <v>1</v>
      </c>
      <c r="L115" s="1804">
        <v>0</v>
      </c>
      <c r="M115" s="1804">
        <v>1</v>
      </c>
      <c r="N115" s="1804">
        <v>0</v>
      </c>
      <c r="O115" s="1804">
        <v>0</v>
      </c>
      <c r="P115" s="1804">
        <v>0</v>
      </c>
      <c r="Q115" s="1804">
        <v>0</v>
      </c>
      <c r="R115" s="1804">
        <v>0</v>
      </c>
      <c r="S115" s="1804">
        <v>0</v>
      </c>
      <c r="T115" s="1804">
        <v>0</v>
      </c>
      <c r="U115" s="1804">
        <v>0</v>
      </c>
      <c r="V115" s="1804">
        <v>0</v>
      </c>
      <c r="W115" s="1804">
        <v>0</v>
      </c>
      <c r="X115" s="180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163</v>
      </c>
      <c r="C116" s="256">
        <f t="shared" ca="1" si="39"/>
        <v>163</v>
      </c>
      <c r="E116" s="1803">
        <v>6</v>
      </c>
      <c r="F116" s="1804" t="s">
        <v>837</v>
      </c>
      <c r="G116" s="1804" t="s">
        <v>769</v>
      </c>
      <c r="H116" s="1812">
        <v>18.809999999999999</v>
      </c>
      <c r="I116" s="1804">
        <v>1</v>
      </c>
      <c r="J116" s="1804">
        <v>1</v>
      </c>
      <c r="K116" s="1804">
        <v>0</v>
      </c>
      <c r="L116" s="1804">
        <v>0</v>
      </c>
      <c r="M116" s="1804">
        <v>1</v>
      </c>
      <c r="N116" s="1804">
        <v>0</v>
      </c>
      <c r="O116" s="1804">
        <v>0</v>
      </c>
      <c r="P116" s="1804">
        <v>0</v>
      </c>
      <c r="Q116" s="1804">
        <v>0</v>
      </c>
      <c r="R116" s="1804">
        <v>0</v>
      </c>
      <c r="S116" s="1804">
        <v>0</v>
      </c>
      <c r="T116" s="1804">
        <v>0</v>
      </c>
      <c r="U116" s="1804">
        <v>0</v>
      </c>
      <c r="V116" s="1804">
        <v>0</v>
      </c>
      <c r="W116" s="1804">
        <v>0</v>
      </c>
      <c r="X116" s="1806">
        <v>0</v>
      </c>
      <c r="Y116" s="256">
        <f t="shared" ca="1" si="37"/>
        <v>163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803">
        <v>7</v>
      </c>
      <c r="F117" s="1804" t="s">
        <v>595</v>
      </c>
      <c r="G117" s="1804" t="s">
        <v>769</v>
      </c>
      <c r="H117" s="1812">
        <v>27.5</v>
      </c>
      <c r="I117" s="1804">
        <v>8</v>
      </c>
      <c r="J117" s="1804">
        <v>1</v>
      </c>
      <c r="K117" s="1804">
        <v>0</v>
      </c>
      <c r="L117" s="1804">
        <v>1</v>
      </c>
      <c r="M117" s="1804">
        <v>1</v>
      </c>
      <c r="N117" s="1804">
        <v>10</v>
      </c>
      <c r="O117" s="1804">
        <v>56</v>
      </c>
      <c r="P117" s="1804">
        <v>0</v>
      </c>
      <c r="Q117" s="1804">
        <v>0</v>
      </c>
      <c r="R117" s="1804">
        <v>0</v>
      </c>
      <c r="S117" s="1804">
        <v>0</v>
      </c>
      <c r="T117" s="1804">
        <v>17</v>
      </c>
      <c r="U117" s="1804">
        <v>0</v>
      </c>
      <c r="V117" s="1804">
        <v>0</v>
      </c>
      <c r="W117" s="1804">
        <v>0</v>
      </c>
      <c r="X117" s="180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803">
        <v>8</v>
      </c>
      <c r="F118" s="1804" t="s">
        <v>593</v>
      </c>
      <c r="G118" s="1804" t="s">
        <v>769</v>
      </c>
      <c r="H118" s="1812">
        <v>20.3</v>
      </c>
      <c r="I118" s="1804">
        <v>2</v>
      </c>
      <c r="J118" s="1804">
        <v>3</v>
      </c>
      <c r="K118" s="1804">
        <v>0</v>
      </c>
      <c r="L118" s="1804">
        <v>0</v>
      </c>
      <c r="M118" s="1804">
        <v>1</v>
      </c>
      <c r="N118" s="1804">
        <v>0</v>
      </c>
      <c r="O118" s="1804">
        <v>0</v>
      </c>
      <c r="P118" s="1804">
        <v>0</v>
      </c>
      <c r="Q118" s="1804">
        <v>0</v>
      </c>
      <c r="R118" s="1804">
        <v>0</v>
      </c>
      <c r="S118" s="1804">
        <v>0</v>
      </c>
      <c r="T118" s="1804">
        <v>0</v>
      </c>
      <c r="U118" s="1804">
        <v>0</v>
      </c>
      <c r="V118" s="1804">
        <v>0</v>
      </c>
      <c r="W118" s="1804">
        <v>0</v>
      </c>
      <c r="X118" s="1806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803">
        <v>9</v>
      </c>
      <c r="F119" s="1804" t="s">
        <v>1</v>
      </c>
      <c r="G119" s="1804"/>
      <c r="H119" s="1812"/>
      <c r="I119" s="1804">
        <v>0</v>
      </c>
      <c r="J119" s="1804">
        <v>0</v>
      </c>
      <c r="K119" s="1804">
        <v>0</v>
      </c>
      <c r="L119" s="1804">
        <v>0</v>
      </c>
      <c r="M119" s="1804">
        <v>0</v>
      </c>
      <c r="N119" s="1804">
        <v>0</v>
      </c>
      <c r="O119" s="1804">
        <v>0</v>
      </c>
      <c r="P119" s="1804">
        <v>0</v>
      </c>
      <c r="Q119" s="1804">
        <v>0</v>
      </c>
      <c r="R119" s="1804">
        <v>0</v>
      </c>
      <c r="S119" s="1804">
        <v>0</v>
      </c>
      <c r="T119" s="1804">
        <v>0</v>
      </c>
      <c r="U119" s="1804">
        <v>0</v>
      </c>
      <c r="V119" s="1804">
        <v>0</v>
      </c>
      <c r="W119" s="1804">
        <v>0</v>
      </c>
      <c r="X119" s="180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807">
        <v>10</v>
      </c>
      <c r="F120" s="1808" t="s">
        <v>1</v>
      </c>
      <c r="G120" s="1808"/>
      <c r="H120" s="1813"/>
      <c r="I120" s="1808">
        <v>0</v>
      </c>
      <c r="J120" s="1808">
        <v>0</v>
      </c>
      <c r="K120" s="1808">
        <v>0</v>
      </c>
      <c r="L120" s="1808">
        <v>0</v>
      </c>
      <c r="M120" s="1808">
        <v>0</v>
      </c>
      <c r="N120" s="1808">
        <v>0</v>
      </c>
      <c r="O120" s="1808">
        <v>0</v>
      </c>
      <c r="P120" s="1808">
        <v>0</v>
      </c>
      <c r="Q120" s="1808">
        <v>0</v>
      </c>
      <c r="R120" s="1808">
        <v>0</v>
      </c>
      <c r="S120" s="1808">
        <v>0</v>
      </c>
      <c r="T120" s="1808">
        <v>0</v>
      </c>
      <c r="U120" s="1808">
        <v>0</v>
      </c>
      <c r="V120" s="1808">
        <v>0</v>
      </c>
      <c r="W120" s="1808">
        <v>0</v>
      </c>
      <c r="X120" s="180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828" t="s">
        <v>749</v>
      </c>
      <c r="F125" s="1829" t="s">
        <v>750</v>
      </c>
      <c r="G125" s="1829" t="s">
        <v>751</v>
      </c>
      <c r="H125" s="1829" t="s">
        <v>752</v>
      </c>
      <c r="I125" s="1829" t="s">
        <v>753</v>
      </c>
      <c r="J125" s="1829" t="s">
        <v>754</v>
      </c>
      <c r="K125" s="1829" t="s">
        <v>755</v>
      </c>
      <c r="L125" s="1829"/>
      <c r="M125" s="1829"/>
      <c r="N125" s="1829"/>
      <c r="O125" s="1829"/>
      <c r="P125" s="1829"/>
      <c r="Q125" s="1829"/>
      <c r="R125" s="1829"/>
      <c r="S125" s="1829"/>
      <c r="T125" s="1829"/>
      <c r="U125" s="1829"/>
      <c r="V125" s="1829"/>
      <c r="W125" s="1829"/>
      <c r="X125" s="1830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38">
        <v>8</v>
      </c>
      <c r="F126" s="1839">
        <v>7</v>
      </c>
      <c r="G126" s="1832">
        <v>10</v>
      </c>
      <c r="H126" s="1832">
        <v>2</v>
      </c>
      <c r="I126" s="1833">
        <v>25</v>
      </c>
      <c r="J126" s="1833">
        <v>7</v>
      </c>
      <c r="K126" s="1832">
        <v>83</v>
      </c>
      <c r="L126" s="1832"/>
      <c r="M126" s="1832"/>
      <c r="N126" s="1832"/>
      <c r="O126" s="1832"/>
      <c r="P126" s="1832"/>
      <c r="Q126" s="1832"/>
      <c r="R126" s="1832"/>
      <c r="S126" s="1832"/>
      <c r="T126" s="1832"/>
      <c r="U126" s="1832"/>
      <c r="V126" s="1832"/>
      <c r="W126" s="1832"/>
      <c r="X126" s="1834"/>
      <c r="AA126" s="256">
        <f>IF(E126=D123,0,1)</f>
        <v>0</v>
      </c>
    </row>
    <row r="127" spans="2:28" x14ac:dyDescent="0.25">
      <c r="E127" s="1831" t="s">
        <v>581</v>
      </c>
      <c r="F127" s="1832" t="s">
        <v>63</v>
      </c>
      <c r="G127" s="1832" t="s">
        <v>756</v>
      </c>
      <c r="H127" s="1832" t="s">
        <v>757</v>
      </c>
      <c r="I127" s="1833" t="s">
        <v>66</v>
      </c>
      <c r="J127" s="1833" t="s">
        <v>67</v>
      </c>
      <c r="K127" s="1832" t="s">
        <v>68</v>
      </c>
      <c r="L127" s="1832" t="s">
        <v>69</v>
      </c>
      <c r="M127" s="1832" t="s">
        <v>22</v>
      </c>
      <c r="N127" s="1832" t="s">
        <v>758</v>
      </c>
      <c r="O127" s="1832" t="s">
        <v>759</v>
      </c>
      <c r="P127" s="1832" t="s">
        <v>760</v>
      </c>
      <c r="Q127" s="1832" t="s">
        <v>761</v>
      </c>
      <c r="R127" s="1832" t="s">
        <v>762</v>
      </c>
      <c r="S127" s="1832" t="s">
        <v>763</v>
      </c>
      <c r="T127" s="1832" t="s">
        <v>764</v>
      </c>
      <c r="U127" s="1832" t="s">
        <v>765</v>
      </c>
      <c r="V127" s="1832" t="s">
        <v>766</v>
      </c>
      <c r="W127" s="1832" t="s">
        <v>767</v>
      </c>
      <c r="X127" s="1834" t="s">
        <v>768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831">
        <v>1</v>
      </c>
      <c r="F128" s="1832" t="s">
        <v>725</v>
      </c>
      <c r="G128" s="1832" t="s">
        <v>770</v>
      </c>
      <c r="H128" s="1840">
        <v>26.32</v>
      </c>
      <c r="I128" s="1832">
        <v>8</v>
      </c>
      <c r="J128" s="1832">
        <v>1</v>
      </c>
      <c r="K128" s="1832">
        <v>0</v>
      </c>
      <c r="L128" s="1832">
        <v>2</v>
      </c>
      <c r="M128" s="1832">
        <v>1</v>
      </c>
      <c r="N128" s="1832">
        <v>20</v>
      </c>
      <c r="O128" s="1832">
        <v>68</v>
      </c>
      <c r="P128" s="1832">
        <v>32</v>
      </c>
      <c r="Q128" s="1832">
        <v>0</v>
      </c>
      <c r="R128" s="1832">
        <v>16</v>
      </c>
      <c r="S128" s="1832">
        <v>0</v>
      </c>
      <c r="T128" s="1832">
        <v>21</v>
      </c>
      <c r="U128" s="1832">
        <v>13</v>
      </c>
      <c r="V128" s="1832">
        <v>0</v>
      </c>
      <c r="W128" s="1832">
        <v>20</v>
      </c>
      <c r="X128" s="1834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831">
        <v>2</v>
      </c>
      <c r="F129" s="1832" t="s">
        <v>718</v>
      </c>
      <c r="G129" s="1832" t="s">
        <v>769</v>
      </c>
      <c r="H129" s="1840">
        <v>20.81</v>
      </c>
      <c r="I129" s="1832">
        <v>3</v>
      </c>
      <c r="J129" s="1832">
        <v>1</v>
      </c>
      <c r="K129" s="1832">
        <v>0</v>
      </c>
      <c r="L129" s="1832">
        <v>0</v>
      </c>
      <c r="M129" s="1832">
        <v>1</v>
      </c>
      <c r="N129" s="1832">
        <v>0</v>
      </c>
      <c r="O129" s="1832">
        <v>10</v>
      </c>
      <c r="P129" s="1832">
        <v>0</v>
      </c>
      <c r="Q129" s="1832">
        <v>0</v>
      </c>
      <c r="R129" s="1832">
        <v>0</v>
      </c>
      <c r="S129" s="1832">
        <v>0</v>
      </c>
      <c r="T129" s="1832">
        <v>25</v>
      </c>
      <c r="U129" s="1832">
        <v>0</v>
      </c>
      <c r="V129" s="1832">
        <v>0</v>
      </c>
      <c r="W129" s="1832">
        <v>0</v>
      </c>
      <c r="X129" s="1834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31">
        <v>3</v>
      </c>
      <c r="F130" s="1832" t="s">
        <v>771</v>
      </c>
      <c r="G130" s="1832" t="s">
        <v>770</v>
      </c>
      <c r="H130" s="1840">
        <v>26.29</v>
      </c>
      <c r="I130" s="1832">
        <v>7</v>
      </c>
      <c r="J130" s="1832">
        <v>4</v>
      </c>
      <c r="K130" s="1832">
        <v>0</v>
      </c>
      <c r="L130" s="1832">
        <v>1</v>
      </c>
      <c r="M130" s="1832">
        <v>1</v>
      </c>
      <c r="N130" s="1832">
        <v>0</v>
      </c>
      <c r="O130" s="1832">
        <v>0</v>
      </c>
      <c r="P130" s="1832">
        <v>20</v>
      </c>
      <c r="Q130" s="1832">
        <v>84</v>
      </c>
      <c r="R130" s="1832">
        <v>52</v>
      </c>
      <c r="S130" s="1832">
        <v>0</v>
      </c>
      <c r="T130" s="1832">
        <v>0</v>
      </c>
      <c r="U130" s="1832">
        <v>19</v>
      </c>
      <c r="V130" s="1832">
        <v>21</v>
      </c>
      <c r="W130" s="1832">
        <v>14</v>
      </c>
      <c r="X130" s="1834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831">
        <v>4</v>
      </c>
      <c r="F131" s="1832" t="s">
        <v>772</v>
      </c>
      <c r="G131" s="1832" t="s">
        <v>770</v>
      </c>
      <c r="H131" s="1840">
        <v>27.33</v>
      </c>
      <c r="I131" s="1832">
        <v>5</v>
      </c>
      <c r="J131" s="1832">
        <v>1</v>
      </c>
      <c r="K131" s="1832">
        <v>1</v>
      </c>
      <c r="L131" s="1832">
        <v>2</v>
      </c>
      <c r="M131" s="1832">
        <v>1</v>
      </c>
      <c r="N131" s="1832">
        <v>56</v>
      </c>
      <c r="O131" s="1832">
        <v>16</v>
      </c>
      <c r="P131" s="1832">
        <v>12</v>
      </c>
      <c r="Q131" s="1832">
        <v>40</v>
      </c>
      <c r="R131" s="1832">
        <v>0</v>
      </c>
      <c r="S131" s="1832">
        <v>0</v>
      </c>
      <c r="T131" s="1832">
        <v>22</v>
      </c>
      <c r="U131" s="1832">
        <v>16</v>
      </c>
      <c r="V131" s="1832">
        <v>17</v>
      </c>
      <c r="W131" s="1832">
        <v>0</v>
      </c>
      <c r="X131" s="1834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831">
        <v>5</v>
      </c>
      <c r="F132" s="1832" t="s">
        <v>596</v>
      </c>
      <c r="G132" s="1832" t="s">
        <v>770</v>
      </c>
      <c r="H132" s="1840">
        <v>26.37</v>
      </c>
      <c r="I132" s="1832">
        <v>3</v>
      </c>
      <c r="J132" s="1832">
        <v>2</v>
      </c>
      <c r="K132" s="1832">
        <v>0</v>
      </c>
      <c r="L132" s="1832">
        <v>1</v>
      </c>
      <c r="M132" s="1832">
        <v>1</v>
      </c>
      <c r="N132" s="1832">
        <v>0</v>
      </c>
      <c r="O132" s="1832">
        <v>75</v>
      </c>
      <c r="P132" s="1832">
        <v>65</v>
      </c>
      <c r="Q132" s="1832">
        <v>24</v>
      </c>
      <c r="R132" s="1832">
        <v>0</v>
      </c>
      <c r="S132" s="1832">
        <v>0</v>
      </c>
      <c r="T132" s="1832">
        <v>18</v>
      </c>
      <c r="U132" s="1832">
        <v>21</v>
      </c>
      <c r="V132" s="1832">
        <v>18</v>
      </c>
      <c r="W132" s="1832">
        <v>0</v>
      </c>
      <c r="X132" s="1834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831">
        <v>6</v>
      </c>
      <c r="F133" s="1832" t="s">
        <v>597</v>
      </c>
      <c r="G133" s="1832" t="s">
        <v>770</v>
      </c>
      <c r="H133" s="1840">
        <v>31.31</v>
      </c>
      <c r="I133" s="1832">
        <v>6</v>
      </c>
      <c r="J133" s="1832">
        <v>2</v>
      </c>
      <c r="K133" s="1832">
        <v>2</v>
      </c>
      <c r="L133" s="1832">
        <v>2</v>
      </c>
      <c r="M133" s="1832">
        <v>1</v>
      </c>
      <c r="N133" s="1832">
        <v>65</v>
      </c>
      <c r="O133" s="1832">
        <v>24</v>
      </c>
      <c r="P133" s="1832">
        <v>80</v>
      </c>
      <c r="Q133" s="1832">
        <v>40</v>
      </c>
      <c r="R133" s="1832">
        <v>0</v>
      </c>
      <c r="S133" s="1832">
        <v>0</v>
      </c>
      <c r="T133" s="1832">
        <v>15</v>
      </c>
      <c r="U133" s="1832">
        <v>15</v>
      </c>
      <c r="V133" s="1832">
        <v>18</v>
      </c>
      <c r="W133" s="1832">
        <v>0</v>
      </c>
      <c r="X133" s="1834">
        <v>0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831">
        <v>7</v>
      </c>
      <c r="F134" s="1832" t="s">
        <v>599</v>
      </c>
      <c r="G134" s="1832" t="s">
        <v>770</v>
      </c>
      <c r="H134" s="1840">
        <v>27.77</v>
      </c>
      <c r="I134" s="1832">
        <v>7</v>
      </c>
      <c r="J134" s="1832">
        <v>1</v>
      </c>
      <c r="K134" s="1832">
        <v>1</v>
      </c>
      <c r="L134" s="1832">
        <v>1</v>
      </c>
      <c r="M134" s="1832">
        <v>1</v>
      </c>
      <c r="N134" s="1832">
        <v>0</v>
      </c>
      <c r="O134" s="1832">
        <v>0</v>
      </c>
      <c r="P134" s="1832">
        <v>90</v>
      </c>
      <c r="Q134" s="1832">
        <v>102</v>
      </c>
      <c r="R134" s="1832">
        <v>20</v>
      </c>
      <c r="S134" s="1832">
        <v>0</v>
      </c>
      <c r="T134" s="1832">
        <v>0</v>
      </c>
      <c r="U134" s="1832">
        <v>23</v>
      </c>
      <c r="V134" s="1832">
        <v>15</v>
      </c>
      <c r="W134" s="1832">
        <v>17</v>
      </c>
      <c r="X134" s="1834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1831">
        <v>8</v>
      </c>
      <c r="F135" s="1832" t="s">
        <v>814</v>
      </c>
      <c r="G135" s="1832" t="s">
        <v>770</v>
      </c>
      <c r="H135" s="1840">
        <v>21.17</v>
      </c>
      <c r="I135" s="1832">
        <v>4</v>
      </c>
      <c r="J135" s="1832">
        <v>2</v>
      </c>
      <c r="K135" s="1832">
        <v>0</v>
      </c>
      <c r="L135" s="1832">
        <v>1</v>
      </c>
      <c r="M135" s="1832">
        <v>1</v>
      </c>
      <c r="N135" s="1832">
        <v>0</v>
      </c>
      <c r="O135" s="1832">
        <v>20</v>
      </c>
      <c r="P135" s="1832">
        <v>38</v>
      </c>
      <c r="Q135" s="1832">
        <v>20</v>
      </c>
      <c r="R135" s="1832">
        <v>0</v>
      </c>
      <c r="S135" s="1832">
        <v>0</v>
      </c>
      <c r="T135" s="1832">
        <v>24</v>
      </c>
      <c r="U135" s="1832">
        <v>23</v>
      </c>
      <c r="V135" s="1832">
        <v>24</v>
      </c>
      <c r="W135" s="1832">
        <v>0</v>
      </c>
      <c r="X135" s="1834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831">
        <v>9</v>
      </c>
      <c r="F136" s="1832" t="s">
        <v>1</v>
      </c>
      <c r="G136" s="1832"/>
      <c r="H136" s="1840"/>
      <c r="I136" s="1832">
        <v>0</v>
      </c>
      <c r="J136" s="1832">
        <v>0</v>
      </c>
      <c r="K136" s="1832">
        <v>0</v>
      </c>
      <c r="L136" s="1832">
        <v>0</v>
      </c>
      <c r="M136" s="1832">
        <v>0</v>
      </c>
      <c r="N136" s="1832">
        <v>0</v>
      </c>
      <c r="O136" s="1832">
        <v>0</v>
      </c>
      <c r="P136" s="1832">
        <v>0</v>
      </c>
      <c r="Q136" s="1832">
        <v>0</v>
      </c>
      <c r="R136" s="1832">
        <v>0</v>
      </c>
      <c r="S136" s="1832">
        <v>0</v>
      </c>
      <c r="T136" s="1832">
        <v>0</v>
      </c>
      <c r="U136" s="1832">
        <v>0</v>
      </c>
      <c r="V136" s="1832">
        <v>0</v>
      </c>
      <c r="W136" s="1832">
        <v>0</v>
      </c>
      <c r="X136" s="1834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835">
        <v>10</v>
      </c>
      <c r="F137" s="1836" t="s">
        <v>1</v>
      </c>
      <c r="G137" s="1836"/>
      <c r="H137" s="1841"/>
      <c r="I137" s="1836">
        <v>0</v>
      </c>
      <c r="J137" s="1836">
        <v>0</v>
      </c>
      <c r="K137" s="1836">
        <v>0</v>
      </c>
      <c r="L137" s="1836">
        <v>0</v>
      </c>
      <c r="M137" s="1836">
        <v>0</v>
      </c>
      <c r="N137" s="1836">
        <v>0</v>
      </c>
      <c r="O137" s="1836">
        <v>0</v>
      </c>
      <c r="P137" s="1836">
        <v>0</v>
      </c>
      <c r="Q137" s="1836">
        <v>0</v>
      </c>
      <c r="R137" s="1836">
        <v>0</v>
      </c>
      <c r="S137" s="1836">
        <v>0</v>
      </c>
      <c r="T137" s="1836">
        <v>0</v>
      </c>
      <c r="U137" s="1836">
        <v>0</v>
      </c>
      <c r="V137" s="1836">
        <v>0</v>
      </c>
      <c r="W137" s="1836">
        <v>0</v>
      </c>
      <c r="X137" s="1837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786" t="s">
        <v>749</v>
      </c>
      <c r="F142" s="1787" t="s">
        <v>750</v>
      </c>
      <c r="G142" s="1787" t="s">
        <v>751</v>
      </c>
      <c r="H142" s="1787" t="s">
        <v>752</v>
      </c>
      <c r="I142" s="1787" t="s">
        <v>753</v>
      </c>
      <c r="J142" s="1787" t="s">
        <v>754</v>
      </c>
      <c r="K142" s="1787" t="s">
        <v>755</v>
      </c>
      <c r="L142" s="1787"/>
      <c r="M142" s="1787"/>
      <c r="N142" s="1787"/>
      <c r="O142" s="1787"/>
      <c r="P142" s="1787"/>
      <c r="Q142" s="1787"/>
      <c r="R142" s="1787"/>
      <c r="S142" s="1787"/>
      <c r="T142" s="1787"/>
      <c r="U142" s="1787"/>
      <c r="V142" s="1787"/>
      <c r="W142" s="1787"/>
      <c r="X142" s="178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796">
        <v>9</v>
      </c>
      <c r="F143" s="1797">
        <v>1</v>
      </c>
      <c r="G143" s="1790">
        <v>6</v>
      </c>
      <c r="H143" s="1790">
        <v>6</v>
      </c>
      <c r="I143" s="1791">
        <v>16</v>
      </c>
      <c r="J143" s="1791">
        <v>19</v>
      </c>
      <c r="K143" s="1790">
        <v>62</v>
      </c>
      <c r="L143" s="1790"/>
      <c r="M143" s="1790"/>
      <c r="N143" s="1790"/>
      <c r="O143" s="1790"/>
      <c r="P143" s="1790"/>
      <c r="Q143" s="1790"/>
      <c r="R143" s="1790"/>
      <c r="S143" s="1790"/>
      <c r="T143" s="1790"/>
      <c r="U143" s="1790"/>
      <c r="V143" s="1790"/>
      <c r="W143" s="1790"/>
      <c r="X143" s="1792"/>
      <c r="AA143" s="256">
        <f>IF(E143=D140,0,1)</f>
        <v>0</v>
      </c>
    </row>
    <row r="144" spans="2:28" x14ac:dyDescent="0.25">
      <c r="E144" s="1789" t="s">
        <v>581</v>
      </c>
      <c r="F144" s="1790" t="s">
        <v>63</v>
      </c>
      <c r="G144" s="1790" t="s">
        <v>756</v>
      </c>
      <c r="H144" s="1790" t="s">
        <v>757</v>
      </c>
      <c r="I144" s="1791" t="s">
        <v>66</v>
      </c>
      <c r="J144" s="1791" t="s">
        <v>67</v>
      </c>
      <c r="K144" s="1790" t="s">
        <v>68</v>
      </c>
      <c r="L144" s="1790" t="s">
        <v>69</v>
      </c>
      <c r="M144" s="1790" t="s">
        <v>22</v>
      </c>
      <c r="N144" s="1790" t="s">
        <v>758</v>
      </c>
      <c r="O144" s="1790" t="s">
        <v>759</v>
      </c>
      <c r="P144" s="1790" t="s">
        <v>760</v>
      </c>
      <c r="Q144" s="1790" t="s">
        <v>761</v>
      </c>
      <c r="R144" s="1790" t="s">
        <v>762</v>
      </c>
      <c r="S144" s="1790" t="s">
        <v>763</v>
      </c>
      <c r="T144" s="1790" t="s">
        <v>764</v>
      </c>
      <c r="U144" s="1790" t="s">
        <v>765</v>
      </c>
      <c r="V144" s="1790" t="s">
        <v>766</v>
      </c>
      <c r="W144" s="1790" t="s">
        <v>767</v>
      </c>
      <c r="X144" s="1792" t="s">
        <v>768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789">
        <v>1</v>
      </c>
      <c r="F145" s="1790" t="s">
        <v>605</v>
      </c>
      <c r="G145" s="1790" t="s">
        <v>769</v>
      </c>
      <c r="H145" s="1798">
        <v>23.38</v>
      </c>
      <c r="I145" s="1790">
        <v>4</v>
      </c>
      <c r="J145" s="1790">
        <v>1</v>
      </c>
      <c r="K145" s="1790">
        <v>0</v>
      </c>
      <c r="L145" s="1790">
        <v>1</v>
      </c>
      <c r="M145" s="1790">
        <v>1</v>
      </c>
      <c r="N145" s="1790">
        <v>20</v>
      </c>
      <c r="O145" s="1790">
        <v>0</v>
      </c>
      <c r="P145" s="1790">
        <v>0</v>
      </c>
      <c r="Q145" s="1790">
        <v>67</v>
      </c>
      <c r="R145" s="1790">
        <v>0</v>
      </c>
      <c r="S145" s="1790">
        <v>0</v>
      </c>
      <c r="T145" s="1790">
        <v>0</v>
      </c>
      <c r="U145" s="1790">
        <v>0</v>
      </c>
      <c r="V145" s="1790">
        <v>23</v>
      </c>
      <c r="W145" s="1790">
        <v>0</v>
      </c>
      <c r="X145" s="1792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789">
        <v>2</v>
      </c>
      <c r="F146" s="1790" t="s">
        <v>786</v>
      </c>
      <c r="G146" s="1790" t="s">
        <v>770</v>
      </c>
      <c r="H146" s="1798">
        <v>26.37</v>
      </c>
      <c r="I146" s="1790">
        <v>4</v>
      </c>
      <c r="J146" s="1790">
        <v>2</v>
      </c>
      <c r="K146" s="1790">
        <v>0</v>
      </c>
      <c r="L146" s="1790">
        <v>2</v>
      </c>
      <c r="M146" s="1790">
        <v>1</v>
      </c>
      <c r="N146" s="1790">
        <v>52</v>
      </c>
      <c r="O146" s="1790">
        <v>120</v>
      </c>
      <c r="P146" s="1790">
        <v>8</v>
      </c>
      <c r="Q146" s="1790">
        <v>20</v>
      </c>
      <c r="R146" s="1790">
        <v>0</v>
      </c>
      <c r="S146" s="1790">
        <v>0</v>
      </c>
      <c r="T146" s="1790">
        <v>15</v>
      </c>
      <c r="U146" s="1790">
        <v>19</v>
      </c>
      <c r="V146" s="1790">
        <v>23</v>
      </c>
      <c r="W146" s="1790">
        <v>0</v>
      </c>
      <c r="X146" s="1792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789">
        <v>3</v>
      </c>
      <c r="F147" s="1790" t="s">
        <v>787</v>
      </c>
      <c r="G147" s="1790" t="s">
        <v>769</v>
      </c>
      <c r="H147" s="1798">
        <v>21.71</v>
      </c>
      <c r="I147" s="1790">
        <v>4</v>
      </c>
      <c r="J147" s="1790">
        <v>2</v>
      </c>
      <c r="K147" s="1790">
        <v>0</v>
      </c>
      <c r="L147" s="1790">
        <v>0</v>
      </c>
      <c r="M147" s="1790">
        <v>1</v>
      </c>
      <c r="N147" s="1790">
        <v>0</v>
      </c>
      <c r="O147" s="1790">
        <v>0</v>
      </c>
      <c r="P147" s="1790">
        <v>0</v>
      </c>
      <c r="Q147" s="1790">
        <v>16</v>
      </c>
      <c r="R147" s="1790">
        <v>0</v>
      </c>
      <c r="S147" s="1790">
        <v>0</v>
      </c>
      <c r="T147" s="1790">
        <v>0</v>
      </c>
      <c r="U147" s="1790">
        <v>0</v>
      </c>
      <c r="V147" s="1790">
        <v>17</v>
      </c>
      <c r="W147" s="1790">
        <v>0</v>
      </c>
      <c r="X147" s="1792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1789">
        <v>4</v>
      </c>
      <c r="F148" s="1790" t="s">
        <v>582</v>
      </c>
      <c r="G148" s="1790" t="s">
        <v>770</v>
      </c>
      <c r="H148" s="1798">
        <v>21.58</v>
      </c>
      <c r="I148" s="1790">
        <v>4</v>
      </c>
      <c r="J148" s="1790">
        <v>1</v>
      </c>
      <c r="K148" s="1790">
        <v>0</v>
      </c>
      <c r="L148" s="1790">
        <v>1</v>
      </c>
      <c r="M148" s="1790">
        <v>1</v>
      </c>
      <c r="N148" s="1790">
        <v>0</v>
      </c>
      <c r="O148" s="1790">
        <v>40</v>
      </c>
      <c r="P148" s="1790">
        <v>0</v>
      </c>
      <c r="Q148" s="1790">
        <v>53</v>
      </c>
      <c r="R148" s="1790">
        <v>48</v>
      </c>
      <c r="S148" s="1790">
        <v>0</v>
      </c>
      <c r="T148" s="1790">
        <v>24</v>
      </c>
      <c r="U148" s="1790">
        <v>0</v>
      </c>
      <c r="V148" s="1790">
        <v>20</v>
      </c>
      <c r="W148" s="1790">
        <v>23</v>
      </c>
      <c r="X148" s="1792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789">
        <v>5</v>
      </c>
      <c r="F149" s="1790" t="s">
        <v>604</v>
      </c>
      <c r="G149" s="1790" t="s">
        <v>769</v>
      </c>
      <c r="H149" s="1798">
        <v>18.77</v>
      </c>
      <c r="I149" s="1790">
        <v>4</v>
      </c>
      <c r="J149" s="1790">
        <v>1</v>
      </c>
      <c r="K149" s="1790">
        <v>0</v>
      </c>
      <c r="L149" s="1790">
        <v>1</v>
      </c>
      <c r="M149" s="1790">
        <v>1</v>
      </c>
      <c r="N149" s="1790">
        <v>126</v>
      </c>
      <c r="O149" s="1790">
        <v>0</v>
      </c>
      <c r="P149" s="1790">
        <v>89</v>
      </c>
      <c r="Q149" s="1790">
        <v>0</v>
      </c>
      <c r="R149" s="1790">
        <v>12</v>
      </c>
      <c r="S149" s="1790">
        <v>0</v>
      </c>
      <c r="T149" s="1790">
        <v>0</v>
      </c>
      <c r="U149" s="1790">
        <v>24</v>
      </c>
      <c r="V149" s="1790">
        <v>0</v>
      </c>
      <c r="W149" s="1790">
        <v>32</v>
      </c>
      <c r="X149" s="1792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789">
        <v>6</v>
      </c>
      <c r="F150" s="1790" t="s">
        <v>606</v>
      </c>
      <c r="G150" s="1790" t="s">
        <v>769</v>
      </c>
      <c r="H150" s="1798">
        <v>22.85</v>
      </c>
      <c r="I150" s="1790">
        <v>4</v>
      </c>
      <c r="J150" s="1790">
        <v>1</v>
      </c>
      <c r="K150" s="1790">
        <v>0</v>
      </c>
      <c r="L150" s="1790">
        <v>0</v>
      </c>
      <c r="M150" s="1790">
        <v>1</v>
      </c>
      <c r="N150" s="1790">
        <v>0</v>
      </c>
      <c r="O150" s="1790">
        <v>0</v>
      </c>
      <c r="P150" s="1790">
        <v>84</v>
      </c>
      <c r="Q150" s="1790">
        <v>0</v>
      </c>
      <c r="R150" s="1790">
        <v>0</v>
      </c>
      <c r="S150" s="1790">
        <v>0</v>
      </c>
      <c r="T150" s="1790">
        <v>0</v>
      </c>
      <c r="U150" s="1790">
        <v>17</v>
      </c>
      <c r="V150" s="1790">
        <v>0</v>
      </c>
      <c r="W150" s="1790">
        <v>0</v>
      </c>
      <c r="X150" s="1792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789">
        <v>7</v>
      </c>
      <c r="F151" s="1790" t="s">
        <v>601</v>
      </c>
      <c r="G151" s="1790" t="s">
        <v>769</v>
      </c>
      <c r="H151" s="1798">
        <v>20.22</v>
      </c>
      <c r="I151" s="1790">
        <v>5</v>
      </c>
      <c r="J151" s="1790">
        <v>1</v>
      </c>
      <c r="K151" s="1790">
        <v>0</v>
      </c>
      <c r="L151" s="1790">
        <v>1</v>
      </c>
      <c r="M151" s="1790">
        <v>1</v>
      </c>
      <c r="N151" s="1790">
        <v>16</v>
      </c>
      <c r="O151" s="1790">
        <v>0</v>
      </c>
      <c r="P151" s="1790">
        <v>0</v>
      </c>
      <c r="Q151" s="1790">
        <v>0</v>
      </c>
      <c r="R151" s="1790">
        <v>0</v>
      </c>
      <c r="S151" s="1790">
        <v>0</v>
      </c>
      <c r="T151" s="1790">
        <v>0</v>
      </c>
      <c r="U151" s="1790">
        <v>0</v>
      </c>
      <c r="V151" s="1790">
        <v>0</v>
      </c>
      <c r="W151" s="1790">
        <v>0</v>
      </c>
      <c r="X151" s="1792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789">
        <v>8</v>
      </c>
      <c r="F152" s="1790" t="s">
        <v>632</v>
      </c>
      <c r="G152" s="1790" t="s">
        <v>769</v>
      </c>
      <c r="H152" s="1798">
        <v>25.11</v>
      </c>
      <c r="I152" s="1790">
        <v>5</v>
      </c>
      <c r="J152" s="1790">
        <v>2</v>
      </c>
      <c r="K152" s="1790">
        <v>2</v>
      </c>
      <c r="L152" s="1790">
        <v>0</v>
      </c>
      <c r="M152" s="1790">
        <v>1</v>
      </c>
      <c r="N152" s="1790">
        <v>0</v>
      </c>
      <c r="O152" s="1790">
        <v>0</v>
      </c>
      <c r="P152" s="1790">
        <v>0</v>
      </c>
      <c r="Q152" s="1790">
        <v>10</v>
      </c>
      <c r="R152" s="1790">
        <v>0</v>
      </c>
      <c r="S152" s="1790">
        <v>0</v>
      </c>
      <c r="T152" s="1790">
        <v>0</v>
      </c>
      <c r="U152" s="1790">
        <v>0</v>
      </c>
      <c r="V152" s="1790">
        <v>22</v>
      </c>
      <c r="W152" s="1790">
        <v>0</v>
      </c>
      <c r="X152" s="1792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789">
        <v>9</v>
      </c>
      <c r="F153" s="1790" t="s">
        <v>1</v>
      </c>
      <c r="G153" s="1790"/>
      <c r="H153" s="1798"/>
      <c r="I153" s="1790">
        <v>0</v>
      </c>
      <c r="J153" s="1790">
        <v>0</v>
      </c>
      <c r="K153" s="1790">
        <v>0</v>
      </c>
      <c r="L153" s="1790">
        <v>0</v>
      </c>
      <c r="M153" s="1790">
        <v>0</v>
      </c>
      <c r="N153" s="1790">
        <v>0</v>
      </c>
      <c r="O153" s="1790">
        <v>0</v>
      </c>
      <c r="P153" s="1790">
        <v>0</v>
      </c>
      <c r="Q153" s="1790">
        <v>0</v>
      </c>
      <c r="R153" s="1790">
        <v>0</v>
      </c>
      <c r="S153" s="1790">
        <v>0</v>
      </c>
      <c r="T153" s="1790">
        <v>0</v>
      </c>
      <c r="U153" s="1790">
        <v>0</v>
      </c>
      <c r="V153" s="1790">
        <v>0</v>
      </c>
      <c r="W153" s="1790">
        <v>0</v>
      </c>
      <c r="X153" s="1792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793">
        <v>10</v>
      </c>
      <c r="F154" s="1794" t="s">
        <v>1</v>
      </c>
      <c r="G154" s="1794"/>
      <c r="H154" s="1799"/>
      <c r="I154" s="1794">
        <v>0</v>
      </c>
      <c r="J154" s="1794">
        <v>0</v>
      </c>
      <c r="K154" s="1794">
        <v>0</v>
      </c>
      <c r="L154" s="1794">
        <v>0</v>
      </c>
      <c r="M154" s="1794">
        <v>0</v>
      </c>
      <c r="N154" s="1794">
        <v>0</v>
      </c>
      <c r="O154" s="1794">
        <v>0</v>
      </c>
      <c r="P154" s="1794">
        <v>0</v>
      </c>
      <c r="Q154" s="1794">
        <v>0</v>
      </c>
      <c r="R154" s="1794">
        <v>0</v>
      </c>
      <c r="S154" s="1794">
        <v>0</v>
      </c>
      <c r="T154" s="1794">
        <v>0</v>
      </c>
      <c r="U154" s="1794">
        <v>0</v>
      </c>
      <c r="V154" s="1794">
        <v>0</v>
      </c>
      <c r="W154" s="1794">
        <v>0</v>
      </c>
      <c r="X154" s="179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2</v>
      </c>
      <c r="G160" s="354">
        <v>9</v>
      </c>
      <c r="H160" s="354">
        <v>3</v>
      </c>
      <c r="I160" s="355">
        <v>22</v>
      </c>
      <c r="J160" s="355">
        <v>12</v>
      </c>
      <c r="K160" s="354">
        <v>77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613</v>
      </c>
      <c r="G162" s="354" t="s">
        <v>770</v>
      </c>
      <c r="H162" s="362">
        <v>23.08</v>
      </c>
      <c r="I162" s="354">
        <v>5</v>
      </c>
      <c r="J162" s="354">
        <v>0</v>
      </c>
      <c r="K162" s="354">
        <v>1</v>
      </c>
      <c r="L162" s="354">
        <v>2</v>
      </c>
      <c r="M162" s="354">
        <v>1</v>
      </c>
      <c r="N162" s="354">
        <v>8</v>
      </c>
      <c r="O162" s="354">
        <v>20</v>
      </c>
      <c r="P162" s="354">
        <v>0</v>
      </c>
      <c r="Q162" s="354">
        <v>10</v>
      </c>
      <c r="R162" s="354">
        <v>20</v>
      </c>
      <c r="S162" s="354">
        <v>0</v>
      </c>
      <c r="T162" s="354">
        <v>22</v>
      </c>
      <c r="U162" s="354">
        <v>0</v>
      </c>
      <c r="V162" s="354">
        <v>28</v>
      </c>
      <c r="W162" s="354">
        <v>19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614</v>
      </c>
      <c r="G163" s="354" t="s">
        <v>770</v>
      </c>
      <c r="H163" s="362">
        <v>25.28</v>
      </c>
      <c r="I163" s="354">
        <v>3</v>
      </c>
      <c r="J163" s="354">
        <v>1</v>
      </c>
      <c r="K163" s="354">
        <v>2</v>
      </c>
      <c r="L163" s="354">
        <v>1</v>
      </c>
      <c r="M163" s="354">
        <v>1</v>
      </c>
      <c r="N163" s="354">
        <v>0</v>
      </c>
      <c r="O163" s="354">
        <v>43</v>
      </c>
      <c r="P163" s="354">
        <v>32</v>
      </c>
      <c r="Q163" s="354">
        <v>0</v>
      </c>
      <c r="R163" s="354">
        <v>24</v>
      </c>
      <c r="S163" s="354">
        <v>0</v>
      </c>
      <c r="T163" s="354">
        <v>15</v>
      </c>
      <c r="U163" s="354">
        <v>20</v>
      </c>
      <c r="V163" s="354">
        <v>0</v>
      </c>
      <c r="W163" s="354">
        <v>19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353">
        <v>3</v>
      </c>
      <c r="F164" s="354" t="s">
        <v>640</v>
      </c>
      <c r="G164" s="354" t="s">
        <v>770</v>
      </c>
      <c r="H164" s="362">
        <v>31.31</v>
      </c>
      <c r="I164" s="354">
        <v>7</v>
      </c>
      <c r="J164" s="354">
        <v>3</v>
      </c>
      <c r="K164" s="354">
        <v>0</v>
      </c>
      <c r="L164" s="354">
        <v>1</v>
      </c>
      <c r="M164" s="354">
        <v>1</v>
      </c>
      <c r="N164" s="354">
        <v>0</v>
      </c>
      <c r="O164" s="354">
        <v>20</v>
      </c>
      <c r="P164" s="354">
        <v>101</v>
      </c>
      <c r="Q164" s="354">
        <v>74</v>
      </c>
      <c r="R164" s="354">
        <v>0</v>
      </c>
      <c r="S164" s="354">
        <v>0</v>
      </c>
      <c r="T164" s="354">
        <v>16</v>
      </c>
      <c r="U164" s="354">
        <v>15</v>
      </c>
      <c r="V164" s="354">
        <v>17</v>
      </c>
      <c r="W164" s="354">
        <v>0</v>
      </c>
      <c r="X164" s="356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235</v>
      </c>
      <c r="C165" s="256">
        <f t="shared" ca="1" si="57"/>
        <v>235</v>
      </c>
      <c r="E165" s="353">
        <v>4</v>
      </c>
      <c r="F165" s="354" t="s">
        <v>712</v>
      </c>
      <c r="G165" s="354" t="s">
        <v>769</v>
      </c>
      <c r="H165" s="362">
        <v>22.63</v>
      </c>
      <c r="I165" s="354">
        <v>4</v>
      </c>
      <c r="J165" s="354">
        <v>3</v>
      </c>
      <c r="K165" s="354">
        <v>0</v>
      </c>
      <c r="L165" s="354">
        <v>0</v>
      </c>
      <c r="M165" s="354">
        <v>1</v>
      </c>
      <c r="N165" s="354">
        <v>0</v>
      </c>
      <c r="O165" s="354">
        <v>0</v>
      </c>
      <c r="P165" s="354">
        <v>74</v>
      </c>
      <c r="Q165" s="354">
        <v>0</v>
      </c>
      <c r="R165" s="354">
        <v>48</v>
      </c>
      <c r="S165" s="354">
        <v>0</v>
      </c>
      <c r="T165" s="354">
        <v>0</v>
      </c>
      <c r="U165" s="354">
        <v>21</v>
      </c>
      <c r="V165" s="354">
        <v>0</v>
      </c>
      <c r="W165" s="354">
        <v>17</v>
      </c>
      <c r="X165" s="356">
        <v>0</v>
      </c>
      <c r="Y165" s="256">
        <f t="shared" ca="1" si="55"/>
        <v>235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232</v>
      </c>
      <c r="C166" s="256">
        <f t="shared" ca="1" si="57"/>
        <v>232</v>
      </c>
      <c r="E166" s="353">
        <v>5</v>
      </c>
      <c r="F166" s="354" t="s">
        <v>635</v>
      </c>
      <c r="G166" s="354" t="s">
        <v>769</v>
      </c>
      <c r="H166" s="362">
        <v>25.52</v>
      </c>
      <c r="I166" s="354">
        <v>3</v>
      </c>
      <c r="J166" s="354">
        <v>2</v>
      </c>
      <c r="K166" s="354">
        <v>0</v>
      </c>
      <c r="L166" s="354">
        <v>1</v>
      </c>
      <c r="M166" s="354">
        <v>1</v>
      </c>
      <c r="N166" s="354">
        <v>5</v>
      </c>
      <c r="O166" s="354">
        <v>0</v>
      </c>
      <c r="P166" s="354">
        <v>0</v>
      </c>
      <c r="Q166" s="354">
        <v>54</v>
      </c>
      <c r="R166" s="354">
        <v>0</v>
      </c>
      <c r="S166" s="354">
        <v>0</v>
      </c>
      <c r="T166" s="354">
        <v>0</v>
      </c>
      <c r="U166" s="354">
        <v>0</v>
      </c>
      <c r="V166" s="354">
        <v>17</v>
      </c>
      <c r="W166" s="354">
        <v>0</v>
      </c>
      <c r="X166" s="356">
        <v>0</v>
      </c>
      <c r="Y166" s="256">
        <f t="shared" ca="1" si="55"/>
        <v>232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353">
        <v>6</v>
      </c>
      <c r="F167" s="354" t="s">
        <v>615</v>
      </c>
      <c r="G167" s="354" t="s">
        <v>770</v>
      </c>
      <c r="H167" s="362">
        <v>26.64</v>
      </c>
      <c r="I167" s="354">
        <v>5</v>
      </c>
      <c r="J167" s="354">
        <v>0</v>
      </c>
      <c r="K167" s="354">
        <v>1</v>
      </c>
      <c r="L167" s="354">
        <v>1</v>
      </c>
      <c r="M167" s="354">
        <v>1</v>
      </c>
      <c r="N167" s="354">
        <v>0</v>
      </c>
      <c r="O167" s="354">
        <v>40</v>
      </c>
      <c r="P167" s="354">
        <v>50</v>
      </c>
      <c r="Q167" s="354">
        <v>0</v>
      </c>
      <c r="R167" s="354">
        <v>40</v>
      </c>
      <c r="S167" s="354">
        <v>0</v>
      </c>
      <c r="T167" s="354">
        <v>21</v>
      </c>
      <c r="U167" s="354">
        <v>17</v>
      </c>
      <c r="V167" s="354">
        <v>0</v>
      </c>
      <c r="W167" s="354">
        <v>19</v>
      </c>
      <c r="X167" s="356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353">
        <v>7</v>
      </c>
      <c r="F168" s="354" t="s">
        <v>774</v>
      </c>
      <c r="G168" s="354" t="s">
        <v>770</v>
      </c>
      <c r="H168" s="362">
        <v>25.91</v>
      </c>
      <c r="I168" s="354">
        <v>2</v>
      </c>
      <c r="J168" s="354">
        <v>3</v>
      </c>
      <c r="K168" s="354">
        <v>1</v>
      </c>
      <c r="L168" s="354">
        <v>2</v>
      </c>
      <c r="M168" s="354">
        <v>1</v>
      </c>
      <c r="N168" s="354">
        <v>20</v>
      </c>
      <c r="O168" s="354">
        <v>18</v>
      </c>
      <c r="P168" s="354">
        <v>40</v>
      </c>
      <c r="Q168" s="354">
        <v>20</v>
      </c>
      <c r="R168" s="354">
        <v>0</v>
      </c>
      <c r="S168" s="354">
        <v>0</v>
      </c>
      <c r="T168" s="354">
        <v>19</v>
      </c>
      <c r="U168" s="354">
        <v>18</v>
      </c>
      <c r="V168" s="354">
        <v>21</v>
      </c>
      <c r="W168" s="354">
        <v>0</v>
      </c>
      <c r="X168" s="356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353">
        <v>8</v>
      </c>
      <c r="F169" s="354" t="s">
        <v>818</v>
      </c>
      <c r="G169" s="354" t="s">
        <v>769</v>
      </c>
      <c r="H169" s="362">
        <v>25.33</v>
      </c>
      <c r="I169" s="354">
        <v>4</v>
      </c>
      <c r="J169" s="354">
        <v>1</v>
      </c>
      <c r="K169" s="354">
        <v>1</v>
      </c>
      <c r="L169" s="354">
        <v>1</v>
      </c>
      <c r="M169" s="354">
        <v>1</v>
      </c>
      <c r="N169" s="354">
        <v>40</v>
      </c>
      <c r="O169" s="354">
        <v>0</v>
      </c>
      <c r="P169" s="354">
        <v>0</v>
      </c>
      <c r="Q169" s="354">
        <v>0</v>
      </c>
      <c r="R169" s="354">
        <v>0</v>
      </c>
      <c r="S169" s="354">
        <v>0</v>
      </c>
      <c r="T169" s="354">
        <v>0</v>
      </c>
      <c r="U169" s="354">
        <v>0</v>
      </c>
      <c r="V169" s="354">
        <v>0</v>
      </c>
      <c r="W169" s="354">
        <v>0</v>
      </c>
      <c r="X169" s="356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657</v>
      </c>
      <c r="G9" s="354" t="s">
        <v>769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608</v>
      </c>
      <c r="G10" s="354" t="s">
        <v>770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661</v>
      </c>
      <c r="G11" s="354" t="s">
        <v>770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684</v>
      </c>
      <c r="G12" s="354" t="s">
        <v>770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778</v>
      </c>
      <c r="G13" s="354" t="s">
        <v>770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780</v>
      </c>
      <c r="G14" s="354" t="s">
        <v>770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777</v>
      </c>
      <c r="G15" s="354" t="s">
        <v>769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781</v>
      </c>
      <c r="G16" s="354" t="s">
        <v>770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749</v>
      </c>
      <c r="F23" s="519" t="s">
        <v>750</v>
      </c>
      <c r="G23" s="519" t="s">
        <v>751</v>
      </c>
      <c r="H23" s="519" t="s">
        <v>752</v>
      </c>
      <c r="I23" s="519" t="s">
        <v>753</v>
      </c>
      <c r="J23" s="519" t="s">
        <v>754</v>
      </c>
      <c r="K23" s="519" t="s">
        <v>755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581</v>
      </c>
      <c r="F25" s="522" t="s">
        <v>63</v>
      </c>
      <c r="G25" s="522" t="s">
        <v>756</v>
      </c>
      <c r="H25" s="522" t="s">
        <v>757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758</v>
      </c>
      <c r="O25" s="522" t="s">
        <v>759</v>
      </c>
      <c r="P25" s="522" t="s">
        <v>760</v>
      </c>
      <c r="Q25" s="522" t="s">
        <v>761</v>
      </c>
      <c r="R25" s="522" t="s">
        <v>762</v>
      </c>
      <c r="S25" s="522" t="s">
        <v>763</v>
      </c>
      <c r="T25" s="522" t="s">
        <v>764</v>
      </c>
      <c r="U25" s="522" t="s">
        <v>765</v>
      </c>
      <c r="V25" s="522" t="s">
        <v>766</v>
      </c>
      <c r="W25" s="522" t="s">
        <v>767</v>
      </c>
      <c r="X25" s="524" t="s">
        <v>768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708</v>
      </c>
      <c r="G26" s="522" t="s">
        <v>769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682</v>
      </c>
      <c r="G27" s="522" t="s">
        <v>770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788</v>
      </c>
      <c r="G28" s="522" t="s">
        <v>769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791</v>
      </c>
      <c r="G29" s="522" t="s">
        <v>770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611</v>
      </c>
      <c r="G30" s="522" t="s">
        <v>770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621</v>
      </c>
      <c r="G31" s="522" t="s">
        <v>770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622</v>
      </c>
      <c r="G32" s="522" t="s">
        <v>769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710</v>
      </c>
      <c r="G33" s="522" t="s">
        <v>769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707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729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749</v>
      </c>
      <c r="F40" s="505" t="s">
        <v>750</v>
      </c>
      <c r="G40" s="505" t="s">
        <v>751</v>
      </c>
      <c r="H40" s="505" t="s">
        <v>752</v>
      </c>
      <c r="I40" s="505" t="s">
        <v>753</v>
      </c>
      <c r="J40" s="505" t="s">
        <v>754</v>
      </c>
      <c r="K40" s="505" t="s">
        <v>755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581</v>
      </c>
      <c r="F42" s="508" t="s">
        <v>63</v>
      </c>
      <c r="G42" s="508" t="s">
        <v>756</v>
      </c>
      <c r="H42" s="508" t="s">
        <v>757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758</v>
      </c>
      <c r="O42" s="508" t="s">
        <v>759</v>
      </c>
      <c r="P42" s="508" t="s">
        <v>760</v>
      </c>
      <c r="Q42" s="508" t="s">
        <v>761</v>
      </c>
      <c r="R42" s="508" t="s">
        <v>762</v>
      </c>
      <c r="S42" s="508" t="s">
        <v>763</v>
      </c>
      <c r="T42" s="508" t="s">
        <v>764</v>
      </c>
      <c r="U42" s="508" t="s">
        <v>765</v>
      </c>
      <c r="V42" s="508" t="s">
        <v>766</v>
      </c>
      <c r="W42" s="508" t="s">
        <v>767</v>
      </c>
      <c r="X42" s="510" t="s">
        <v>768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727</v>
      </c>
      <c r="G43" s="508" t="s">
        <v>769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584</v>
      </c>
      <c r="G44" s="508" t="s">
        <v>769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809</v>
      </c>
      <c r="G45" s="508" t="s">
        <v>769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583</v>
      </c>
      <c r="G46" s="508" t="s">
        <v>769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667</v>
      </c>
      <c r="G47" s="508" t="s">
        <v>769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793</v>
      </c>
      <c r="G48" s="508" t="s">
        <v>769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794</v>
      </c>
      <c r="G49" s="508" t="s">
        <v>769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585</v>
      </c>
      <c r="G50" s="508" t="s">
        <v>769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749</v>
      </c>
      <c r="F57" s="477" t="s">
        <v>750</v>
      </c>
      <c r="G57" s="477" t="s">
        <v>751</v>
      </c>
      <c r="H57" s="477" t="s">
        <v>752</v>
      </c>
      <c r="I57" s="477" t="s">
        <v>753</v>
      </c>
      <c r="J57" s="477" t="s">
        <v>754</v>
      </c>
      <c r="K57" s="477" t="s">
        <v>755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581</v>
      </c>
      <c r="F59" s="480" t="s">
        <v>63</v>
      </c>
      <c r="G59" s="480" t="s">
        <v>756</v>
      </c>
      <c r="H59" s="480" t="s">
        <v>757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758</v>
      </c>
      <c r="O59" s="480" t="s">
        <v>759</v>
      </c>
      <c r="P59" s="480" t="s">
        <v>760</v>
      </c>
      <c r="Q59" s="480" t="s">
        <v>761</v>
      </c>
      <c r="R59" s="480" t="s">
        <v>762</v>
      </c>
      <c r="S59" s="480" t="s">
        <v>763</v>
      </c>
      <c r="T59" s="480" t="s">
        <v>764</v>
      </c>
      <c r="U59" s="480" t="s">
        <v>765</v>
      </c>
      <c r="V59" s="480" t="s">
        <v>766</v>
      </c>
      <c r="W59" s="480" t="s">
        <v>767</v>
      </c>
      <c r="X59" s="482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808</v>
      </c>
      <c r="G60" s="480" t="s">
        <v>770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796</v>
      </c>
      <c r="G61" s="480" t="s">
        <v>769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797</v>
      </c>
      <c r="G62" s="480" t="s">
        <v>770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799</v>
      </c>
      <c r="G63" s="480" t="s">
        <v>769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692</v>
      </c>
      <c r="G64" s="480" t="s">
        <v>769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798</v>
      </c>
      <c r="G65" s="480" t="s">
        <v>769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801</v>
      </c>
      <c r="G66" s="480" t="s">
        <v>770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592</v>
      </c>
      <c r="G67" s="480" t="s">
        <v>770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749</v>
      </c>
      <c r="F74" s="547" t="s">
        <v>750</v>
      </c>
      <c r="G74" s="547" t="s">
        <v>751</v>
      </c>
      <c r="H74" s="547" t="s">
        <v>752</v>
      </c>
      <c r="I74" s="547" t="s">
        <v>753</v>
      </c>
      <c r="J74" s="547" t="s">
        <v>754</v>
      </c>
      <c r="K74" s="547" t="s">
        <v>755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581</v>
      </c>
      <c r="F76" s="550" t="s">
        <v>63</v>
      </c>
      <c r="G76" s="550" t="s">
        <v>756</v>
      </c>
      <c r="H76" s="550" t="s">
        <v>757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758</v>
      </c>
      <c r="O76" s="550" t="s">
        <v>759</v>
      </c>
      <c r="P76" s="550" t="s">
        <v>760</v>
      </c>
      <c r="Q76" s="550" t="s">
        <v>761</v>
      </c>
      <c r="R76" s="550" t="s">
        <v>762</v>
      </c>
      <c r="S76" s="550" t="s">
        <v>763</v>
      </c>
      <c r="T76" s="550" t="s">
        <v>764</v>
      </c>
      <c r="U76" s="550" t="s">
        <v>765</v>
      </c>
      <c r="V76" s="550" t="s">
        <v>766</v>
      </c>
      <c r="W76" s="550" t="s">
        <v>767</v>
      </c>
      <c r="X76" s="552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672</v>
      </c>
      <c r="G77" s="550" t="s">
        <v>769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674</v>
      </c>
      <c r="G78" s="550" t="s">
        <v>769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802</v>
      </c>
      <c r="G79" s="550" t="s">
        <v>769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803</v>
      </c>
      <c r="G80" s="550" t="s">
        <v>769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675</v>
      </c>
      <c r="G81" s="550" t="s">
        <v>770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804</v>
      </c>
      <c r="G82" s="550" t="s">
        <v>769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701</v>
      </c>
      <c r="G83" s="550" t="s">
        <v>769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711</v>
      </c>
      <c r="G84" s="550" t="s">
        <v>770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588</v>
      </c>
      <c r="G94" s="354" t="s">
        <v>770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586</v>
      </c>
      <c r="G95" s="354" t="s">
        <v>769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590</v>
      </c>
      <c r="G96" s="354" t="s">
        <v>769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807</v>
      </c>
      <c r="G97" s="354" t="s">
        <v>769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659</v>
      </c>
      <c r="G98" s="354" t="s">
        <v>769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579</v>
      </c>
      <c r="G99" s="354" t="s">
        <v>770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587</v>
      </c>
      <c r="G100" s="354" t="s">
        <v>770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736</v>
      </c>
      <c r="G101" s="354" t="s">
        <v>769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749</v>
      </c>
      <c r="F108" s="491" t="s">
        <v>750</v>
      </c>
      <c r="G108" s="491" t="s">
        <v>751</v>
      </c>
      <c r="H108" s="491" t="s">
        <v>752</v>
      </c>
      <c r="I108" s="491" t="s">
        <v>753</v>
      </c>
      <c r="J108" s="491" t="s">
        <v>754</v>
      </c>
      <c r="K108" s="491" t="s">
        <v>755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581</v>
      </c>
      <c r="F110" s="494" t="s">
        <v>63</v>
      </c>
      <c r="G110" s="494" t="s">
        <v>756</v>
      </c>
      <c r="H110" s="494" t="s">
        <v>757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758</v>
      </c>
      <c r="O110" s="494" t="s">
        <v>759</v>
      </c>
      <c r="P110" s="494" t="s">
        <v>760</v>
      </c>
      <c r="Q110" s="494" t="s">
        <v>761</v>
      </c>
      <c r="R110" s="494" t="s">
        <v>762</v>
      </c>
      <c r="S110" s="494" t="s">
        <v>763</v>
      </c>
      <c r="T110" s="494" t="s">
        <v>764</v>
      </c>
      <c r="U110" s="494" t="s">
        <v>765</v>
      </c>
      <c r="V110" s="494" t="s">
        <v>766</v>
      </c>
      <c r="W110" s="494" t="s">
        <v>767</v>
      </c>
      <c r="X110" s="496" t="s">
        <v>768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666</v>
      </c>
      <c r="G111" s="494" t="s">
        <v>770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694</v>
      </c>
      <c r="G112" s="494" t="s">
        <v>769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783</v>
      </c>
      <c r="G113" s="494" t="s">
        <v>769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591</v>
      </c>
      <c r="G114" s="494" t="s">
        <v>769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695</v>
      </c>
      <c r="G115" s="494" t="s">
        <v>769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595</v>
      </c>
      <c r="G116" s="494" t="s">
        <v>769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782</v>
      </c>
      <c r="G117" s="494" t="s">
        <v>770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634</v>
      </c>
      <c r="G118" s="494" t="s">
        <v>769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749</v>
      </c>
      <c r="F125" s="351" t="s">
        <v>750</v>
      </c>
      <c r="G125" s="351" t="s">
        <v>751</v>
      </c>
      <c r="H125" s="351" t="s">
        <v>752</v>
      </c>
      <c r="I125" s="351" t="s">
        <v>753</v>
      </c>
      <c r="J125" s="351" t="s">
        <v>754</v>
      </c>
      <c r="K125" s="351" t="s">
        <v>755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581</v>
      </c>
      <c r="F127" s="354" t="s">
        <v>63</v>
      </c>
      <c r="G127" s="354" t="s">
        <v>756</v>
      </c>
      <c r="H127" s="354" t="s">
        <v>757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758</v>
      </c>
      <c r="O127" s="354" t="s">
        <v>759</v>
      </c>
      <c r="P127" s="354" t="s">
        <v>760</v>
      </c>
      <c r="Q127" s="354" t="s">
        <v>761</v>
      </c>
      <c r="R127" s="354" t="s">
        <v>762</v>
      </c>
      <c r="S127" s="354" t="s">
        <v>763</v>
      </c>
      <c r="T127" s="354" t="s">
        <v>764</v>
      </c>
      <c r="U127" s="354" t="s">
        <v>765</v>
      </c>
      <c r="V127" s="354" t="s">
        <v>766</v>
      </c>
      <c r="W127" s="354" t="s">
        <v>767</v>
      </c>
      <c r="X127" s="356" t="s">
        <v>768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597</v>
      </c>
      <c r="G128" s="354" t="s">
        <v>769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772</v>
      </c>
      <c r="G129" s="354" t="s">
        <v>770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596</v>
      </c>
      <c r="G130" s="354" t="s">
        <v>770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771</v>
      </c>
      <c r="G131" s="354" t="s">
        <v>770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806</v>
      </c>
      <c r="G132" s="354" t="s">
        <v>770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725</v>
      </c>
      <c r="G133" s="354" t="s">
        <v>769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654</v>
      </c>
      <c r="G134" s="354" t="s">
        <v>769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718</v>
      </c>
      <c r="G135" s="354" t="s">
        <v>770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749</v>
      </c>
      <c r="F142" s="533" t="s">
        <v>750</v>
      </c>
      <c r="G142" s="533" t="s">
        <v>751</v>
      </c>
      <c r="H142" s="533" t="s">
        <v>752</v>
      </c>
      <c r="I142" s="533" t="s">
        <v>753</v>
      </c>
      <c r="J142" s="533" t="s">
        <v>754</v>
      </c>
      <c r="K142" s="533" t="s">
        <v>755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581</v>
      </c>
      <c r="F144" s="536" t="s">
        <v>63</v>
      </c>
      <c r="G144" s="536" t="s">
        <v>756</v>
      </c>
      <c r="H144" s="536" t="s">
        <v>757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758</v>
      </c>
      <c r="O144" s="536" t="s">
        <v>759</v>
      </c>
      <c r="P144" s="536" t="s">
        <v>760</v>
      </c>
      <c r="Q144" s="536" t="s">
        <v>761</v>
      </c>
      <c r="R144" s="536" t="s">
        <v>762</v>
      </c>
      <c r="S144" s="536" t="s">
        <v>763</v>
      </c>
      <c r="T144" s="536" t="s">
        <v>764</v>
      </c>
      <c r="U144" s="536" t="s">
        <v>765</v>
      </c>
      <c r="V144" s="536" t="s">
        <v>766</v>
      </c>
      <c r="W144" s="536" t="s">
        <v>767</v>
      </c>
      <c r="X144" s="538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632</v>
      </c>
      <c r="G145" s="536" t="s">
        <v>770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787</v>
      </c>
      <c r="G146" s="536" t="s">
        <v>770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601</v>
      </c>
      <c r="G147" s="536" t="s">
        <v>770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603</v>
      </c>
      <c r="G148" s="536" t="s">
        <v>770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600</v>
      </c>
      <c r="G149" s="536" t="s">
        <v>769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785</v>
      </c>
      <c r="G150" s="536" t="s">
        <v>770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582</v>
      </c>
      <c r="G151" s="536" t="s">
        <v>770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715</v>
      </c>
      <c r="G152" s="536" t="s">
        <v>769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786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810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749</v>
      </c>
      <c r="F159" s="463" t="s">
        <v>750</v>
      </c>
      <c r="G159" s="463" t="s">
        <v>751</v>
      </c>
      <c r="H159" s="463" t="s">
        <v>752</v>
      </c>
      <c r="I159" s="463" t="s">
        <v>753</v>
      </c>
      <c r="J159" s="463" t="s">
        <v>754</v>
      </c>
      <c r="K159" s="463" t="s">
        <v>755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581</v>
      </c>
      <c r="F161" s="466" t="s">
        <v>63</v>
      </c>
      <c r="G161" s="466" t="s">
        <v>756</v>
      </c>
      <c r="H161" s="466" t="s">
        <v>757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758</v>
      </c>
      <c r="O161" s="466" t="s">
        <v>759</v>
      </c>
      <c r="P161" s="466" t="s">
        <v>760</v>
      </c>
      <c r="Q161" s="466" t="s">
        <v>761</v>
      </c>
      <c r="R161" s="466" t="s">
        <v>762</v>
      </c>
      <c r="S161" s="466" t="s">
        <v>763</v>
      </c>
      <c r="T161" s="466" t="s">
        <v>764</v>
      </c>
      <c r="U161" s="466" t="s">
        <v>765</v>
      </c>
      <c r="V161" s="466" t="s">
        <v>766</v>
      </c>
      <c r="W161" s="466" t="s">
        <v>767</v>
      </c>
      <c r="X161" s="468" t="s">
        <v>768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775</v>
      </c>
      <c r="G162" s="466" t="s">
        <v>770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774</v>
      </c>
      <c r="G163" s="466" t="s">
        <v>770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640</v>
      </c>
      <c r="G164" s="466" t="s">
        <v>770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628</v>
      </c>
      <c r="G165" s="466" t="s">
        <v>770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615</v>
      </c>
      <c r="G166" s="466" t="s">
        <v>770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712</v>
      </c>
      <c r="G167" s="466" t="s">
        <v>770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613</v>
      </c>
      <c r="G168" s="466" t="s">
        <v>770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612</v>
      </c>
      <c r="G169" s="466" t="s">
        <v>770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workbookViewId="0">
      <selection activeCell="C28" sqref="C28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596</v>
      </c>
    </row>
    <row r="10" spans="2:17" x14ac:dyDescent="0.25">
      <c r="B10" s="383" t="s">
        <v>608</v>
      </c>
      <c r="C10" s="400" t="s">
        <v>611</v>
      </c>
      <c r="D10" s="415" t="s">
        <v>585</v>
      </c>
      <c r="E10" s="430" t="s">
        <v>796</v>
      </c>
      <c r="F10" s="445" t="s">
        <v>802</v>
      </c>
      <c r="G10" s="365" t="s">
        <v>588</v>
      </c>
      <c r="H10" s="384" t="s">
        <v>595</v>
      </c>
      <c r="I10" s="461" t="s">
        <v>596</v>
      </c>
      <c r="J10" s="461" t="s">
        <v>605</v>
      </c>
      <c r="K10" s="461" t="s">
        <v>774</v>
      </c>
      <c r="L10" s="306"/>
      <c r="M10" s="320"/>
      <c r="N10" s="121"/>
      <c r="O10" s="122"/>
      <c r="Q10" s="461" t="s">
        <v>771</v>
      </c>
    </row>
    <row r="11" spans="2:17" x14ac:dyDescent="0.25">
      <c r="B11" s="383" t="s">
        <v>636</v>
      </c>
      <c r="C11" s="400" t="s">
        <v>788</v>
      </c>
      <c r="D11" s="415" t="s">
        <v>792</v>
      </c>
      <c r="E11" s="430" t="s">
        <v>592</v>
      </c>
      <c r="F11" s="445" t="s">
        <v>803</v>
      </c>
      <c r="G11" s="365" t="s">
        <v>693</v>
      </c>
      <c r="H11" s="384" t="s">
        <v>591</v>
      </c>
      <c r="I11" s="461" t="s">
        <v>771</v>
      </c>
      <c r="J11" s="461" t="s">
        <v>601</v>
      </c>
      <c r="K11" s="461" t="s">
        <v>612</v>
      </c>
      <c r="L11" s="306"/>
      <c r="M11" s="320"/>
      <c r="N11" s="124"/>
      <c r="O11" s="125"/>
      <c r="Q11" s="461" t="s">
        <v>597</v>
      </c>
    </row>
    <row r="12" spans="2:17" x14ac:dyDescent="0.25">
      <c r="B12" s="383" t="s">
        <v>660</v>
      </c>
      <c r="C12" s="400" t="s">
        <v>622</v>
      </c>
      <c r="D12" s="415" t="s">
        <v>793</v>
      </c>
      <c r="E12" s="430" t="s">
        <v>797</v>
      </c>
      <c r="F12" s="445" t="s">
        <v>701</v>
      </c>
      <c r="G12" s="365" t="s">
        <v>587</v>
      </c>
      <c r="H12" s="384" t="s">
        <v>593</v>
      </c>
      <c r="I12" s="461" t="s">
        <v>597</v>
      </c>
      <c r="J12" s="461" t="s">
        <v>604</v>
      </c>
      <c r="K12" s="461" t="s">
        <v>615</v>
      </c>
      <c r="L12" s="306"/>
      <c r="M12" s="320"/>
      <c r="N12" s="124"/>
      <c r="O12" s="125"/>
      <c r="Q12" s="461" t="s">
        <v>772</v>
      </c>
    </row>
    <row r="13" spans="2:17" x14ac:dyDescent="0.25">
      <c r="B13" s="383" t="s">
        <v>657</v>
      </c>
      <c r="C13" s="400" t="s">
        <v>621</v>
      </c>
      <c r="D13" s="415" t="s">
        <v>633</v>
      </c>
      <c r="E13" s="430" t="s">
        <v>798</v>
      </c>
      <c r="F13" s="445" t="s">
        <v>711</v>
      </c>
      <c r="G13" s="365" t="s">
        <v>586</v>
      </c>
      <c r="H13" s="384" t="s">
        <v>695</v>
      </c>
      <c r="I13" s="461" t="s">
        <v>772</v>
      </c>
      <c r="J13" s="461" t="s">
        <v>603</v>
      </c>
      <c r="K13" s="461" t="s">
        <v>640</v>
      </c>
      <c r="L13" s="306"/>
      <c r="M13" s="320"/>
      <c r="N13" s="124"/>
      <c r="O13" s="125"/>
      <c r="Q13" s="461" t="s">
        <v>725</v>
      </c>
    </row>
    <row r="14" spans="2:17" x14ac:dyDescent="0.25">
      <c r="B14" s="383" t="s">
        <v>777</v>
      </c>
      <c r="C14" s="400" t="s">
        <v>789</v>
      </c>
      <c r="D14" s="415" t="s">
        <v>686</v>
      </c>
      <c r="E14" s="430" t="s">
        <v>730</v>
      </c>
      <c r="F14" s="445" t="s">
        <v>674</v>
      </c>
      <c r="G14" s="365" t="s">
        <v>590</v>
      </c>
      <c r="H14" s="384" t="s">
        <v>634</v>
      </c>
      <c r="I14" s="461" t="s">
        <v>725</v>
      </c>
      <c r="J14" s="461" t="s">
        <v>600</v>
      </c>
      <c r="K14" s="461" t="s">
        <v>628</v>
      </c>
      <c r="L14" s="306"/>
      <c r="M14" s="320"/>
      <c r="N14" s="124"/>
      <c r="O14" s="125"/>
      <c r="Q14" s="461" t="s">
        <v>654</v>
      </c>
    </row>
    <row r="15" spans="2:17" x14ac:dyDescent="0.25">
      <c r="B15" s="383" t="s">
        <v>778</v>
      </c>
      <c r="C15" s="400" t="s">
        <v>707</v>
      </c>
      <c r="D15" s="415" t="s">
        <v>583</v>
      </c>
      <c r="E15" s="430" t="s">
        <v>668</v>
      </c>
      <c r="F15" s="445" t="s">
        <v>697</v>
      </c>
      <c r="G15" s="365" t="s">
        <v>659</v>
      </c>
      <c r="H15" s="384" t="s">
        <v>782</v>
      </c>
      <c r="I15" s="461" t="s">
        <v>654</v>
      </c>
      <c r="J15" s="461" t="s">
        <v>606</v>
      </c>
      <c r="K15" s="461" t="s">
        <v>613</v>
      </c>
      <c r="L15" s="306"/>
      <c r="M15" s="320"/>
      <c r="N15" s="124"/>
      <c r="O15" s="125"/>
      <c r="Q15" s="461" t="s">
        <v>773</v>
      </c>
    </row>
    <row r="16" spans="2:17" x14ac:dyDescent="0.25">
      <c r="B16" s="383" t="s">
        <v>661</v>
      </c>
      <c r="C16" s="400" t="s">
        <v>729</v>
      </c>
      <c r="D16" s="415" t="s">
        <v>794</v>
      </c>
      <c r="E16" s="430" t="s">
        <v>799</v>
      </c>
      <c r="F16" s="445" t="s">
        <v>804</v>
      </c>
      <c r="G16" s="365" t="s">
        <v>579</v>
      </c>
      <c r="H16" s="384" t="s">
        <v>783</v>
      </c>
      <c r="I16" s="461" t="s">
        <v>773</v>
      </c>
      <c r="J16" s="461" t="s">
        <v>785</v>
      </c>
      <c r="K16" s="461" t="s">
        <v>635</v>
      </c>
      <c r="L16" s="306"/>
      <c r="M16" s="320"/>
      <c r="N16" s="124"/>
      <c r="O16" s="125"/>
      <c r="Q16" s="461" t="s">
        <v>718</v>
      </c>
    </row>
    <row r="17" spans="2:17" x14ac:dyDescent="0.25">
      <c r="B17" s="383" t="s">
        <v>610</v>
      </c>
      <c r="C17" s="400" t="s">
        <v>721</v>
      </c>
      <c r="D17" s="415" t="s">
        <v>584</v>
      </c>
      <c r="E17" s="430" t="s">
        <v>692</v>
      </c>
      <c r="F17" s="445" t="s">
        <v>672</v>
      </c>
      <c r="G17" s="365" t="s">
        <v>736</v>
      </c>
      <c r="H17" s="384" t="s">
        <v>666</v>
      </c>
      <c r="I17" s="461" t="s">
        <v>718</v>
      </c>
      <c r="J17" s="461" t="s">
        <v>632</v>
      </c>
      <c r="K17" s="461" t="s">
        <v>775</v>
      </c>
      <c r="L17" s="306"/>
      <c r="M17" s="320"/>
      <c r="N17" s="124"/>
      <c r="O17" s="125"/>
      <c r="Q17" s="461" t="s">
        <v>599</v>
      </c>
    </row>
    <row r="18" spans="2:17" x14ac:dyDescent="0.25">
      <c r="B18" s="383" t="s">
        <v>779</v>
      </c>
      <c r="C18" s="400" t="s">
        <v>710</v>
      </c>
      <c r="D18" s="415" t="s">
        <v>795</v>
      </c>
      <c r="E18" s="430" t="s">
        <v>800</v>
      </c>
      <c r="F18" s="445" t="s">
        <v>675</v>
      </c>
      <c r="G18" s="366" t="s">
        <v>807</v>
      </c>
      <c r="H18" s="384" t="s">
        <v>694</v>
      </c>
      <c r="I18" s="461" t="s">
        <v>599</v>
      </c>
      <c r="J18" s="461" t="s">
        <v>722</v>
      </c>
      <c r="K18" s="461" t="s">
        <v>614</v>
      </c>
      <c r="L18" s="254"/>
      <c r="M18" s="320"/>
      <c r="N18" s="124"/>
      <c r="O18" s="125"/>
    </row>
    <row r="19" spans="2:17" x14ac:dyDescent="0.25">
      <c r="B19" s="383" t="s">
        <v>780</v>
      </c>
      <c r="C19" s="400" t="s">
        <v>790</v>
      </c>
      <c r="D19" s="366" t="s">
        <v>727</v>
      </c>
      <c r="E19" s="430" t="s">
        <v>801</v>
      </c>
      <c r="F19" s="445" t="s">
        <v>724</v>
      </c>
      <c r="G19" s="366" t="s">
        <v>578</v>
      </c>
      <c r="H19" s="384" t="s">
        <v>784</v>
      </c>
      <c r="I19" s="461" t="s">
        <v>806</v>
      </c>
      <c r="J19" s="461" t="s">
        <v>723</v>
      </c>
      <c r="K19" s="461" t="s">
        <v>712</v>
      </c>
      <c r="L19" s="254"/>
      <c r="M19" s="254"/>
      <c r="N19" s="124"/>
      <c r="O19" s="125"/>
    </row>
    <row r="20" spans="2:17" x14ac:dyDescent="0.25">
      <c r="B20" s="383" t="s">
        <v>781</v>
      </c>
      <c r="C20" s="400" t="s">
        <v>791</v>
      </c>
      <c r="D20" s="366" t="s">
        <v>809</v>
      </c>
      <c r="E20" s="366" t="s">
        <v>808</v>
      </c>
      <c r="F20" s="445" t="s">
        <v>699</v>
      </c>
      <c r="G20" s="366" t="s">
        <v>824</v>
      </c>
      <c r="H20" s="366" t="s">
        <v>815</v>
      </c>
      <c r="I20" s="399" t="s">
        <v>814</v>
      </c>
      <c r="J20" s="461" t="s">
        <v>786</v>
      </c>
      <c r="K20" s="461" t="s">
        <v>776</v>
      </c>
      <c r="L20" s="254"/>
      <c r="M20" s="254"/>
      <c r="N20" s="124"/>
      <c r="O20" s="125"/>
    </row>
    <row r="21" spans="2:17" x14ac:dyDescent="0.25">
      <c r="B21" s="383" t="s">
        <v>684</v>
      </c>
      <c r="C21" s="400" t="s">
        <v>708</v>
      </c>
      <c r="D21" s="366" t="s">
        <v>667</v>
      </c>
      <c r="E21" s="366" t="s">
        <v>691</v>
      </c>
      <c r="F21" s="366" t="s">
        <v>823</v>
      </c>
      <c r="G21" s="366" t="s">
        <v>624</v>
      </c>
      <c r="H21" s="366" t="s">
        <v>826</v>
      </c>
      <c r="I21" s="399"/>
      <c r="J21" s="461" t="s">
        <v>582</v>
      </c>
      <c r="K21" s="461" t="s">
        <v>732</v>
      </c>
      <c r="L21" s="254"/>
      <c r="M21" s="254"/>
      <c r="N21" s="124"/>
      <c r="O21" s="125"/>
    </row>
    <row r="22" spans="2:17" x14ac:dyDescent="0.25">
      <c r="B22" s="366"/>
      <c r="C22" s="400" t="s">
        <v>682</v>
      </c>
      <c r="D22" s="366" t="s">
        <v>813</v>
      </c>
      <c r="E22" s="366" t="s">
        <v>830</v>
      </c>
      <c r="F22" s="366" t="s">
        <v>828</v>
      </c>
      <c r="G22" s="366"/>
      <c r="H22" s="366" t="s">
        <v>837</v>
      </c>
      <c r="I22" s="399"/>
      <c r="J22" s="461" t="s">
        <v>713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821</v>
      </c>
      <c r="D23" s="366" t="s">
        <v>812</v>
      </c>
      <c r="E23" s="366" t="s">
        <v>841</v>
      </c>
      <c r="F23" s="366" t="s">
        <v>829</v>
      </c>
      <c r="G23" s="366"/>
      <c r="H23" s="366"/>
      <c r="I23" s="399"/>
      <c r="J23" s="461" t="s">
        <v>787</v>
      </c>
      <c r="K23" s="366"/>
      <c r="L23" s="254"/>
      <c r="M23" s="254"/>
      <c r="N23" s="124"/>
      <c r="O23" s="125"/>
    </row>
    <row r="24" spans="2:17" x14ac:dyDescent="0.25">
      <c r="B24" s="366"/>
      <c r="C24" s="366" t="s">
        <v>832</v>
      </c>
      <c r="D24" s="366" t="s">
        <v>819</v>
      </c>
      <c r="E24" s="366"/>
      <c r="F24" s="366" t="s">
        <v>726</v>
      </c>
      <c r="G24" s="366"/>
      <c r="H24" s="366"/>
      <c r="I24" s="399"/>
      <c r="J24" s="461" t="s">
        <v>715</v>
      </c>
      <c r="K24" s="366"/>
      <c r="L24" s="254"/>
      <c r="M24" s="254"/>
      <c r="N24" s="124"/>
      <c r="O24" s="125"/>
    </row>
    <row r="25" spans="2:17" x14ac:dyDescent="0.25">
      <c r="B25" s="366"/>
      <c r="C25" s="366" t="s">
        <v>833</v>
      </c>
      <c r="D25" s="366" t="s">
        <v>822</v>
      </c>
      <c r="E25" s="366"/>
      <c r="F25" s="366" t="s">
        <v>831</v>
      </c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 t="s">
        <v>842</v>
      </c>
      <c r="D26" s="366"/>
      <c r="E26" s="366"/>
      <c r="F26" s="366" t="s">
        <v>730</v>
      </c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 t="s">
        <v>834</v>
      </c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19" sqref="D1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766" t="s">
        <v>420</v>
      </c>
      <c r="L1" s="1766"/>
      <c r="M1" s="1766"/>
      <c r="N1" s="1766"/>
      <c r="O1" s="1766"/>
      <c r="P1" s="29"/>
      <c r="Q1" s="1765" t="str">
        <f ca="1">IF(V5&gt;3,"More than 3 players",IF(V5=3,Y5&amp;CHAR(10)&amp;Y6&amp;CHAR(10)&amp;Y7,IF(V5=2,Y5&amp;CHAR(10)&amp;Y6,Y5)))</f>
        <v>Lukasz Sawicki
Steve Ferguson</v>
      </c>
      <c r="R1" s="1765"/>
      <c r="S1" s="1765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769" t="s">
        <v>28</v>
      </c>
      <c r="D3" s="1769"/>
      <c r="E3" s="38">
        <f>IF(V4&lt;6,1,V4-4)</f>
        <v>11</v>
      </c>
      <c r="F3" s="39"/>
      <c r="G3" s="40">
        <f>IF(V4&lt;6,2,V4-3)</f>
        <v>12</v>
      </c>
      <c r="H3" s="41"/>
      <c r="I3" s="42">
        <f>IF(V4&lt;6,3,V4-2)</f>
        <v>13</v>
      </c>
      <c r="J3" s="41"/>
      <c r="K3" s="40">
        <f>IF(V4&lt;6,4,V4-1)</f>
        <v>14</v>
      </c>
      <c r="L3" s="42"/>
      <c r="M3" s="42">
        <f>IF(V4&lt;6,5,V4)</f>
        <v>15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767" t="s">
        <v>29</v>
      </c>
      <c r="D4" s="1768"/>
      <c r="E4" s="46">
        <f ca="1">IF(E3&gt;Settings!$C$9,"",SUM(INDIRECT("AllPlayers!"&amp;E7&amp;"2:"&amp;E7&amp;"351"))/COUNT(INDIRECT("AllPlayers!"&amp;E7&amp;"2:"&amp;E7&amp;"351")))</f>
        <v>22.321406249999995</v>
      </c>
      <c r="F4" s="47"/>
      <c r="G4" s="46">
        <f ca="1">IF(G3&gt;Settings!$C$9,"",SUM(INDIRECT("AllPlayers!"&amp;G7&amp;"2:"&amp;G7&amp;"351"))/COUNT(INDIRECT("AllPlayers!"&amp;G7&amp;"2:"&amp;G7&amp;"351")))</f>
        <v>22.791249999999994</v>
      </c>
      <c r="H4" s="48"/>
      <c r="I4" s="46">
        <f ca="1">IF(I3&gt;Settings!$C$9,"",SUM(INDIRECT("AllPlayers!"&amp;I7&amp;"2:"&amp;I7&amp;"351"))/COUNT(INDIRECT("AllPlayers!"&amp;I7&amp;"2:"&amp;I7&amp;"351")))</f>
        <v>22.288499999999999</v>
      </c>
      <c r="J4" s="48"/>
      <c r="K4" s="46">
        <f ca="1">IF(K3&gt;Settings!$C$9,"",SUM(INDIRECT("AllPlayers!"&amp;K7&amp;"2:"&amp;K7&amp;"351"))/COUNT(INDIRECT("AllPlayers!"&amp;K7&amp;"2:"&amp;K7&amp;"351")))</f>
        <v>22.225312500000001</v>
      </c>
      <c r="L4" s="49"/>
      <c r="M4" s="46">
        <f ca="1">IF(M3&gt;Settings!$C$9,"",SUM(INDIRECT("AllPlayers!"&amp;M7&amp;"2:"&amp;M7&amp;"351"))/COUNT(INDIRECT("AllPlayers!"&amp;M7&amp;"2:"&amp;M7&amp;"351")))</f>
        <v>23.849531249999991</v>
      </c>
      <c r="N4" s="49"/>
      <c r="O4" s="50" t="s">
        <v>30</v>
      </c>
      <c r="P4" s="51"/>
      <c r="Q4" s="51"/>
      <c r="R4" s="52"/>
      <c r="S4" s="52"/>
      <c r="T4" s="52">
        <f ca="1">AVERAGE(S10:S360)</f>
        <v>21.821497593769077</v>
      </c>
      <c r="U4" s="31" t="s">
        <v>413</v>
      </c>
      <c r="V4" s="31">
        <f>Settings!C9</f>
        <v>15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A99</v>
      </c>
      <c r="F5" s="149"/>
      <c r="G5" s="65" t="str">
        <f t="array" ref="G5">ADDRESS(MAX((Fixtures!$A$5:$A$215="Week "&amp;G3)*ROW(Fixtures!$A$5:$A$215)),MAX((Fixtures!$A$5:$A$215="Week "&amp;G3)*COLUMN(Fixtures!$A$5:$A$215)),4)</f>
        <v>A108</v>
      </c>
      <c r="H5" s="150"/>
      <c r="I5" s="65" t="str">
        <f t="array" ref="I5">ADDRESS(MAX((Fixtures!$A$5:$A$215="Week "&amp;I3)*ROW(Fixtures!$A$5:$A$215)),MAX((Fixtures!$A$5:$A$215="Week "&amp;I3)*COLUMN(Fixtures!$A$5:$A$215)),4)</f>
        <v>A140</v>
      </c>
      <c r="J5" s="150"/>
      <c r="K5" s="65" t="str">
        <f t="array" ref="K5">ADDRESS(MAX((Fixtures!$A$5:$A$215="Week "&amp;K3)*ROW(Fixtures!$A$5:$A$215)),MAX((Fixtures!$A$5:$A$215="Week "&amp;K3)*COLUMN(Fixtures!$A$5:$A$215)),4)</f>
        <v>A149</v>
      </c>
      <c r="L5" s="149"/>
      <c r="M5" s="65" t="str">
        <f t="array" ref="M5">ADDRESS(MAX((Fixtures!$A$5:$A$215="Week "&amp;M3)*ROW(Fixtures!$A$5:$A$215)),MAX((Fixtures!$A$5:$A$215="Week "&amp;M3)*COLUMN(Fixtures!$A$5:$A$215)),4)</f>
        <v>A165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2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150</v>
      </c>
      <c r="F6" s="149">
        <f>E6+1</f>
        <v>151</v>
      </c>
      <c r="G6" s="65">
        <f>30+(12*(G3-1))</f>
        <v>162</v>
      </c>
      <c r="H6" s="149">
        <f>G6+1</f>
        <v>163</v>
      </c>
      <c r="I6" s="65">
        <f>30+(12*(I3-1))</f>
        <v>174</v>
      </c>
      <c r="J6" s="149">
        <f>I6+1</f>
        <v>175</v>
      </c>
      <c r="K6" s="65">
        <f>30+(12*(K3-1))</f>
        <v>186</v>
      </c>
      <c r="L6" s="149">
        <f>K6+1</f>
        <v>187</v>
      </c>
      <c r="M6" s="65">
        <f>30+(12*(M3-1))</f>
        <v>198</v>
      </c>
      <c r="N6" s="149">
        <f>M6+1</f>
        <v>199</v>
      </c>
      <c r="O6" s="151"/>
      <c r="P6" s="152"/>
      <c r="Q6" s="152"/>
      <c r="R6" s="153"/>
      <c r="S6" s="153"/>
      <c r="T6" s="153"/>
      <c r="X6" s="31">
        <f ca="1">AllPlayers!P3</f>
        <v>235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$ET$</v>
      </c>
      <c r="F7" s="149"/>
      <c r="G7" s="65" t="str">
        <f>LEFT(ADDRESS(1,G6),LEN(ADDRESS(1,G6))-1)</f>
        <v>$FF$</v>
      </c>
      <c r="H7" s="150"/>
      <c r="I7" s="65" t="str">
        <f>LEFT(ADDRESS(1,I6),LEN(ADDRESS(1,I6))-1)</f>
        <v>$FR$</v>
      </c>
      <c r="J7" s="150"/>
      <c r="K7" s="65" t="str">
        <f>LEFT(ADDRESS(1,K6),LEN(ADDRESS(1,K6))-1)</f>
        <v>$GD$</v>
      </c>
      <c r="L7" s="149"/>
      <c r="M7" s="65" t="str">
        <f>LEFT(ADDRESS(1,M6),LEN(ADDRESS(1,M6))-1)</f>
        <v>$GP$</v>
      </c>
      <c r="N7" s="149"/>
      <c r="O7" s="151"/>
      <c r="P7" s="152"/>
      <c r="Q7" s="152"/>
      <c r="R7" s="153"/>
      <c r="S7" s="153"/>
      <c r="T7" s="153"/>
      <c r="X7" s="31">
        <f ca="1">AllPlayers!P4</f>
        <v>26</v>
      </c>
      <c r="Y7" s="31" t="str">
        <f ca="1">VLOOKUP(X7,PlayerID,2)</f>
        <v>Ben Burton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43431</v>
      </c>
      <c r="F8" s="56"/>
      <c r="G8" s="55">
        <f ca="1">INDIRECT("Fixtures!B"&amp;RIGHT(G5,LEN(G5)-1))</f>
        <v>43438</v>
      </c>
      <c r="H8" s="57"/>
      <c r="I8" s="55">
        <f ca="1">INDIRECT("Fixtures!B"&amp;RIGHT(I5,LEN(I5)-1))</f>
        <v>43480</v>
      </c>
      <c r="J8" s="57"/>
      <c r="K8" s="55">
        <f ca="1">INDIRECT("Fixtures!B"&amp;RIGHT(K5,LEN(K5)-1))</f>
        <v>43487</v>
      </c>
      <c r="L8" s="58"/>
      <c r="M8" s="55">
        <f ca="1">INDIRECT("Fixtures!B"&amp;RIGHT(M5,LEN(M5)-1))</f>
        <v>43501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128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Ferguson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25.91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24.35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27.42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>
        <f t="shared" ref="M10:M75" ca="1" si="8">IF($U10&gt;0,VLOOKUP($U10,PlayerID,M$6,FALSE),"")</f>
        <v>22.63</v>
      </c>
      <c r="N10" s="64" t="str">
        <f t="shared" ref="N10:N75" ca="1" si="9">IF($U10&gt;0,LEFT(VLOOKUP($U10,PlayerID,N$6,FALSE),1),"")</f>
        <v>L</v>
      </c>
      <c r="O10" s="66">
        <f ca="1">IF(U10&gt;0,VLOOKUP(U10,PlayerID,6,FALSE),"")</f>
        <v>14</v>
      </c>
      <c r="P10" s="33">
        <f ca="1">IF(U10&gt;0,VLOOKUP(U10,PlayerID,7,FALSE),"")</f>
        <v>13</v>
      </c>
      <c r="Q10" s="146">
        <f ca="1">IF(U10&gt;0,ROUND(VLOOKUP(U10,PlayerID,8,FALSE),2),"")</f>
        <v>92.86</v>
      </c>
      <c r="R10" s="68">
        <f t="shared" ref="R10:R73" ca="1" si="10">IF(U10&gt;0,VLOOKUP(U10,PlayerID,13,FALSE),"")</f>
        <v>34.159999999999997</v>
      </c>
      <c r="S10" s="68">
        <f ca="1">IF(U10&gt;0,VLOOKUP(U10,PlayerID,9,FALSE),"")</f>
        <v>27.550000000000004</v>
      </c>
      <c r="T10" s="69">
        <f ca="1">IF(U10&gt;0,VLOOKUP(U10,PlayerID,10,FALSE),"")</f>
        <v>40.550000000000004</v>
      </c>
      <c r="U10" s="31">
        <f ca="1">IF(A10&lt;($V$8+1),AllPlayers!L2,0)</f>
        <v>235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25.49</v>
      </c>
      <c r="F11" s="64" t="str">
        <f t="shared" ca="1" si="1"/>
        <v>W</v>
      </c>
      <c r="G11" s="64">
        <f t="shared" ca="1" si="2"/>
        <v>24.62</v>
      </c>
      <c r="H11" s="64" t="str">
        <f t="shared" ca="1" si="3"/>
        <v>W</v>
      </c>
      <c r="I11" s="64">
        <f t="shared" ca="1" si="4"/>
        <v>27.48</v>
      </c>
      <c r="J11" s="64" t="str">
        <f t="shared" ca="1" si="5"/>
        <v>W</v>
      </c>
      <c r="K11" s="64">
        <f t="shared" ca="1" si="6"/>
        <v>23.66</v>
      </c>
      <c r="L11" s="64" t="str">
        <f t="shared" ca="1" si="7"/>
        <v>W</v>
      </c>
      <c r="M11" s="64">
        <f t="shared" ca="1" si="8"/>
        <v>27.33</v>
      </c>
      <c r="N11" s="64" t="str">
        <f t="shared" ca="1" si="9"/>
        <v>W</v>
      </c>
      <c r="O11" s="66">
        <f t="shared" ref="O11:O74" ca="1" si="14">IF(U11&gt;0,VLOOKUP(U11,PlayerID,6,FALSE),"")</f>
        <v>14</v>
      </c>
      <c r="P11" s="33">
        <f t="shared" ref="P11:P74" ca="1" si="15">IF(U11&gt;0,VLOOKUP(U11,PlayerID,7,FALSE),"")</f>
        <v>13</v>
      </c>
      <c r="Q11" s="146">
        <f t="shared" ref="Q11:Q74" ca="1" si="16">IF(U11&gt;0,ROUND(VLOOKUP(U11,PlayerID,8,FALSE),2),"")</f>
        <v>92.86</v>
      </c>
      <c r="R11" s="68">
        <f t="shared" ca="1" si="10"/>
        <v>31.31</v>
      </c>
      <c r="S11" s="68">
        <f t="shared" ref="S11:S74" ca="1" si="17">IF(U11&gt;0,VLOOKUP(U11,PlayerID,9,FALSE),"")</f>
        <v>27.38571428571429</v>
      </c>
      <c r="T11" s="69">
        <f t="shared" ref="T11:T74" ca="1" si="18">IF(U11&gt;0,VLOOKUP(U11,PlayerID,10,FALSE),"")</f>
        <v>40.385714285714286</v>
      </c>
      <c r="U11" s="31">
        <f ca="1">IF(A11&lt;($V$8+1),AllPlayers!L3,0)</f>
        <v>179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(Bishopsford)</v>
      </c>
      <c r="E12" s="64">
        <f t="shared" ca="1" si="0"/>
        <v>28.36</v>
      </c>
      <c r="F12" s="64" t="str">
        <f t="shared" ca="1" si="1"/>
        <v>W</v>
      </c>
      <c r="G12" s="64">
        <f t="shared" ca="1" si="2"/>
        <v>25.91</v>
      </c>
      <c r="H12" s="64" t="str">
        <f t="shared" ca="1" si="3"/>
        <v>W</v>
      </c>
      <c r="I12" s="64">
        <f t="shared" ca="1" si="4"/>
        <v>27.81</v>
      </c>
      <c r="J12" s="64" t="str">
        <f t="shared" ca="1" si="5"/>
        <v>W</v>
      </c>
      <c r="K12" s="64">
        <f t="shared" ca="1" si="6"/>
        <v>24.64</v>
      </c>
      <c r="L12" s="64" t="str">
        <f t="shared" ca="1" si="7"/>
        <v>W</v>
      </c>
      <c r="M12" s="64">
        <f t="shared" ca="1" si="8"/>
        <v>26.21</v>
      </c>
      <c r="N12" s="64" t="str">
        <f t="shared" ca="1" si="9"/>
        <v>W</v>
      </c>
      <c r="O12" s="66">
        <f t="shared" ca="1" si="14"/>
        <v>15</v>
      </c>
      <c r="P12" s="33">
        <f t="shared" ca="1" si="15"/>
        <v>13</v>
      </c>
      <c r="Q12" s="146">
        <f t="shared" ca="1" si="16"/>
        <v>86.67</v>
      </c>
      <c r="R12" s="68">
        <f t="shared" ca="1" si="10"/>
        <v>31.98</v>
      </c>
      <c r="S12" s="68">
        <f t="shared" ca="1" si="17"/>
        <v>27.034666666666666</v>
      </c>
      <c r="T12" s="69">
        <f t="shared" ca="1" si="18"/>
        <v>40.034666666666666</v>
      </c>
      <c r="U12" s="31">
        <f ca="1">IF(A12&lt;($V$8+1),AllPlayers!L4,0)</f>
        <v>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25.47</v>
      </c>
      <c r="F13" s="64" t="str">
        <f t="shared" ca="1" si="1"/>
        <v>W</v>
      </c>
      <c r="G13" s="64">
        <f t="shared" ca="1" si="2"/>
        <v>26.99</v>
      </c>
      <c r="H13" s="64" t="str">
        <f t="shared" ca="1" si="3"/>
        <v>L</v>
      </c>
      <c r="I13" s="64">
        <f t="shared" ca="1" si="4"/>
        <v>31.98</v>
      </c>
      <c r="J13" s="64" t="str">
        <f t="shared" ca="1" si="5"/>
        <v>W</v>
      </c>
      <c r="K13" s="64" t="str">
        <f t="shared" ca="1" si="6"/>
        <v/>
      </c>
      <c r="L13" s="64" t="str">
        <f t="shared" ca="1" si="7"/>
        <v/>
      </c>
      <c r="M13" s="64">
        <f t="shared" ca="1" si="8"/>
        <v>25.91</v>
      </c>
      <c r="N13" s="64" t="str">
        <f t="shared" ca="1" si="9"/>
        <v>W</v>
      </c>
      <c r="O13" s="66">
        <f t="shared" ca="1" si="14"/>
        <v>14</v>
      </c>
      <c r="P13" s="33">
        <f t="shared" ca="1" si="15"/>
        <v>11</v>
      </c>
      <c r="Q13" s="146">
        <f t="shared" ca="1" si="16"/>
        <v>78.569999999999993</v>
      </c>
      <c r="R13" s="68">
        <f t="shared" ca="1" si="10"/>
        <v>31.98</v>
      </c>
      <c r="S13" s="68">
        <f t="shared" ca="1" si="17"/>
        <v>27.814285714285717</v>
      </c>
      <c r="T13" s="69">
        <f t="shared" ca="1" si="18"/>
        <v>38.814285714285717</v>
      </c>
      <c r="U13" s="31">
        <f ca="1">IF(A13&lt;($V$8+1),AllPlayers!L5,0)</f>
        <v>226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John Power</v>
      </c>
      <c r="D14" s="67" t="str">
        <f t="shared" ca="1" si="13"/>
        <v>(Arnie's Army)</v>
      </c>
      <c r="E14" s="64" t="str">
        <f t="shared" ca="1" si="0"/>
        <v/>
      </c>
      <c r="F14" s="64" t="str">
        <f t="shared" ca="1" si="1"/>
        <v/>
      </c>
      <c r="G14" s="64">
        <f t="shared" ca="1" si="2"/>
        <v>22.88</v>
      </c>
      <c r="H14" s="64" t="str">
        <f t="shared" ca="1" si="3"/>
        <v>W</v>
      </c>
      <c r="I14" s="64">
        <f t="shared" ca="1" si="4"/>
        <v>21.85</v>
      </c>
      <c r="J14" s="64" t="str">
        <f t="shared" ca="1" si="5"/>
        <v>W</v>
      </c>
      <c r="K14" s="64">
        <f t="shared" ca="1" si="6"/>
        <v>27.15</v>
      </c>
      <c r="L14" s="64" t="str">
        <f t="shared" ca="1" si="7"/>
        <v>W</v>
      </c>
      <c r="M14" s="64">
        <f t="shared" ca="1" si="8"/>
        <v>25.25</v>
      </c>
      <c r="N14" s="64" t="str">
        <f t="shared" ca="1" si="9"/>
        <v>W</v>
      </c>
      <c r="O14" s="66">
        <f t="shared" ca="1" si="14"/>
        <v>14</v>
      </c>
      <c r="P14" s="33">
        <f t="shared" ca="1" si="15"/>
        <v>14</v>
      </c>
      <c r="Q14" s="146">
        <f t="shared" ca="1" si="16"/>
        <v>100</v>
      </c>
      <c r="R14" s="68">
        <f t="shared" ca="1" si="10"/>
        <v>27.77</v>
      </c>
      <c r="S14" s="68">
        <f t="shared" ca="1" si="17"/>
        <v>24.754285714285714</v>
      </c>
      <c r="T14" s="69">
        <f t="shared" ca="1" si="18"/>
        <v>38.754285714285714</v>
      </c>
      <c r="U14" s="31">
        <f ca="1">IF(A14&lt;($V$8+1),AllPlayers!L6,0)</f>
        <v>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30.06</v>
      </c>
      <c r="F15" s="64" t="str">
        <f t="shared" ca="1" si="1"/>
        <v>W</v>
      </c>
      <c r="G15" s="64">
        <f t="shared" ca="1" si="2"/>
        <v>27.83</v>
      </c>
      <c r="H15" s="64" t="str">
        <f t="shared" ca="1" si="3"/>
        <v>W</v>
      </c>
      <c r="I15" s="64">
        <f t="shared" ca="1" si="4"/>
        <v>29.47</v>
      </c>
      <c r="J15" s="64" t="str">
        <f t="shared" ca="1" si="5"/>
        <v>W</v>
      </c>
      <c r="K15" s="64">
        <f t="shared" ca="1" si="6"/>
        <v>31.98</v>
      </c>
      <c r="L15" s="64" t="str">
        <f t="shared" ca="1" si="7"/>
        <v>W</v>
      </c>
      <c r="M15" s="64">
        <f t="shared" ca="1" si="8"/>
        <v>26.37</v>
      </c>
      <c r="N15" s="64" t="str">
        <f t="shared" ca="1" si="9"/>
        <v>W</v>
      </c>
      <c r="O15" s="66">
        <f t="shared" ca="1" si="14"/>
        <v>14</v>
      </c>
      <c r="P15" s="33">
        <f t="shared" ca="1" si="15"/>
        <v>12</v>
      </c>
      <c r="Q15" s="146">
        <f t="shared" ca="1" si="16"/>
        <v>85.71</v>
      </c>
      <c r="R15" s="68">
        <f t="shared" ca="1" si="10"/>
        <v>31.98</v>
      </c>
      <c r="S15" s="68">
        <f t="shared" ca="1" si="17"/>
        <v>26.734999999999996</v>
      </c>
      <c r="T15" s="69">
        <f t="shared" ca="1" si="18"/>
        <v>38.734999999999999</v>
      </c>
      <c r="U15" s="31">
        <f ca="1">IF(A15&lt;($V$8+1),AllPlayers!L7,0)</f>
        <v>176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Lukasz Sawicki</v>
      </c>
      <c r="D16" s="67" t="str">
        <f t="shared" ca="1" si="13"/>
        <v>(Arnie's Army)</v>
      </c>
      <c r="E16" s="64" t="str">
        <f t="shared" ca="1" si="0"/>
        <v/>
      </c>
      <c r="F16" s="64" t="str">
        <f t="shared" ca="1" si="1"/>
        <v/>
      </c>
      <c r="G16" s="64">
        <f t="shared" ca="1" si="2"/>
        <v>25.05</v>
      </c>
      <c r="H16" s="64" t="str">
        <f t="shared" ca="1" si="3"/>
        <v>W</v>
      </c>
      <c r="I16" s="64">
        <f t="shared" ca="1" si="4"/>
        <v>30.67</v>
      </c>
      <c r="J16" s="64" t="str">
        <f t="shared" ca="1" si="5"/>
        <v>W</v>
      </c>
      <c r="K16" s="64">
        <f t="shared" ca="1" si="6"/>
        <v>27.99</v>
      </c>
      <c r="L16" s="64" t="str">
        <f t="shared" ca="1" si="7"/>
        <v>L</v>
      </c>
      <c r="M16" s="64">
        <f t="shared" ca="1" si="8"/>
        <v>25.9</v>
      </c>
      <c r="N16" s="64" t="str">
        <f t="shared" ca="1" si="9"/>
        <v>W</v>
      </c>
      <c r="O16" s="66">
        <f t="shared" ca="1" si="14"/>
        <v>14</v>
      </c>
      <c r="P16" s="33">
        <f t="shared" ca="1" si="15"/>
        <v>11</v>
      </c>
      <c r="Q16" s="146">
        <f t="shared" ca="1" si="16"/>
        <v>78.569999999999993</v>
      </c>
      <c r="R16" s="68">
        <f t="shared" ca="1" si="10"/>
        <v>34.159999999999997</v>
      </c>
      <c r="S16" s="68">
        <f t="shared" ca="1" si="17"/>
        <v>27.375</v>
      </c>
      <c r="T16" s="69">
        <f t="shared" ca="1" si="18"/>
        <v>38.375</v>
      </c>
      <c r="U16" s="31">
        <f ca="1">IF(A16&lt;($V$8+1),AllPlayers!L8,0)</f>
        <v>12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Gary Eastwood</v>
      </c>
      <c r="D17" s="67" t="str">
        <f t="shared" ca="1" si="13"/>
        <v>(Sunbury)</v>
      </c>
      <c r="E17" s="64">
        <f t="shared" ca="1" si="0"/>
        <v>24.94</v>
      </c>
      <c r="F17" s="64" t="str">
        <f t="shared" ca="1" si="1"/>
        <v>L</v>
      </c>
      <c r="G17" s="64">
        <f t="shared" ca="1" si="2"/>
        <v>31.98</v>
      </c>
      <c r="H17" s="64" t="str">
        <f t="shared" ca="1" si="3"/>
        <v>W</v>
      </c>
      <c r="I17" s="64">
        <f t="shared" ca="1" si="4"/>
        <v>25.41</v>
      </c>
      <c r="J17" s="64" t="str">
        <f t="shared" ca="1" si="5"/>
        <v>L</v>
      </c>
      <c r="K17" s="64">
        <f t="shared" ca="1" si="6"/>
        <v>28.9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14</v>
      </c>
      <c r="P17" s="33">
        <f t="shared" ca="1" si="15"/>
        <v>12</v>
      </c>
      <c r="Q17" s="146">
        <f t="shared" ca="1" si="16"/>
        <v>85.71</v>
      </c>
      <c r="R17" s="68">
        <f t="shared" ca="1" si="10"/>
        <v>31.98</v>
      </c>
      <c r="S17" s="68">
        <f t="shared" ca="1" si="17"/>
        <v>26.322142857142861</v>
      </c>
      <c r="T17" s="69">
        <f t="shared" ca="1" si="18"/>
        <v>38.322142857142865</v>
      </c>
      <c r="U17" s="31">
        <f ca="1">IF(A17&lt;($V$8+1),AllPlayers!L9,0)</f>
        <v>126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Andrew Foster</v>
      </c>
      <c r="D18" s="67" t="str">
        <f t="shared" ca="1" si="13"/>
        <v>(WWMC)</v>
      </c>
      <c r="E18" s="64">
        <f t="shared" ca="1" si="0"/>
        <v>28.4</v>
      </c>
      <c r="F18" s="64" t="str">
        <f t="shared" ca="1" si="1"/>
        <v>L</v>
      </c>
      <c r="G18" s="64">
        <f t="shared" ca="1" si="2"/>
        <v>28.36</v>
      </c>
      <c r="H18" s="64" t="str">
        <f t="shared" ca="1" si="3"/>
        <v>W</v>
      </c>
      <c r="I18" s="64">
        <f t="shared" ca="1" si="4"/>
        <v>28.9</v>
      </c>
      <c r="J18" s="64" t="str">
        <f t="shared" ca="1" si="5"/>
        <v>W</v>
      </c>
      <c r="K18" s="64">
        <f t="shared" ca="1" si="6"/>
        <v>27.05</v>
      </c>
      <c r="L18" s="64" t="str">
        <f t="shared" ca="1" si="7"/>
        <v>W</v>
      </c>
      <c r="M18" s="64">
        <f t="shared" ca="1" si="8"/>
        <v>26.29</v>
      </c>
      <c r="N18" s="64" t="str">
        <f t="shared" ca="1" si="9"/>
        <v>W</v>
      </c>
      <c r="O18" s="66">
        <f t="shared" ca="1" si="14"/>
        <v>14</v>
      </c>
      <c r="P18" s="33">
        <f t="shared" ca="1" si="15"/>
        <v>11</v>
      </c>
      <c r="Q18" s="146">
        <f t="shared" ca="1" si="16"/>
        <v>78.569999999999993</v>
      </c>
      <c r="R18" s="68">
        <f t="shared" ca="1" si="10"/>
        <v>30.06</v>
      </c>
      <c r="S18" s="68">
        <f t="shared" ca="1" si="17"/>
        <v>27.196428571428573</v>
      </c>
      <c r="T18" s="69">
        <f t="shared" ca="1" si="18"/>
        <v>38.196428571428569</v>
      </c>
      <c r="U18" s="31">
        <f ca="1">IF(A18&lt;($V$8+1),AllPlayers!L10,0)</f>
        <v>177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Phil Milburn</v>
      </c>
      <c r="D19" s="67" t="str">
        <f t="shared" ca="1" si="13"/>
        <v>(WWMC)</v>
      </c>
      <c r="E19" s="64">
        <f t="shared" ca="1" si="0"/>
        <v>22.66</v>
      </c>
      <c r="F19" s="64" t="str">
        <f t="shared" ca="1" si="1"/>
        <v>W</v>
      </c>
      <c r="G19" s="64">
        <f t="shared" ca="1" si="2"/>
        <v>27.33</v>
      </c>
      <c r="H19" s="64" t="str">
        <f t="shared" ca="1" si="3"/>
        <v>W</v>
      </c>
      <c r="I19" s="64">
        <f t="shared" ca="1" si="4"/>
        <v>22.57</v>
      </c>
      <c r="J19" s="64" t="str">
        <f t="shared" ca="1" si="5"/>
        <v>W</v>
      </c>
      <c r="K19" s="64">
        <f t="shared" ca="1" si="6"/>
        <v>22.33</v>
      </c>
      <c r="L19" s="64" t="str">
        <f t="shared" ca="1" si="7"/>
        <v>W</v>
      </c>
      <c r="M19" s="64">
        <f t="shared" ca="1" si="8"/>
        <v>31.31</v>
      </c>
      <c r="N19" s="64" t="str">
        <f t="shared" ca="1" si="9"/>
        <v>W</v>
      </c>
      <c r="O19" s="66">
        <f t="shared" ca="1" si="14"/>
        <v>14</v>
      </c>
      <c r="P19" s="33">
        <f t="shared" ca="1" si="15"/>
        <v>12</v>
      </c>
      <c r="Q19" s="146">
        <f t="shared" ca="1" si="16"/>
        <v>85.71</v>
      </c>
      <c r="R19" s="68">
        <f t="shared" ca="1" si="10"/>
        <v>31.31</v>
      </c>
      <c r="S19" s="68">
        <f t="shared" ca="1" si="17"/>
        <v>25.634285714285713</v>
      </c>
      <c r="T19" s="69">
        <f t="shared" ca="1" si="18"/>
        <v>37.63428571428571</v>
      </c>
      <c r="U19" s="31">
        <f ca="1">IF(A19&lt;($V$8+1),AllPlayers!L11,0)</f>
        <v>178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(Sunbury)</v>
      </c>
      <c r="E20" s="64">
        <f t="shared" ca="1" si="0"/>
        <v>18.8</v>
      </c>
      <c r="F20" s="64" t="str">
        <f t="shared" ca="1" si="1"/>
        <v>L</v>
      </c>
      <c r="G20" s="64">
        <f t="shared" ca="1" si="2"/>
        <v>22.43</v>
      </c>
      <c r="H20" s="64" t="str">
        <f t="shared" ca="1" si="3"/>
        <v>W</v>
      </c>
      <c r="I20" s="64">
        <f t="shared" ca="1" si="4"/>
        <v>26.25</v>
      </c>
      <c r="J20" s="64" t="str">
        <f t="shared" ca="1" si="5"/>
        <v>W</v>
      </c>
      <c r="K20" s="64">
        <f t="shared" ca="1" si="6"/>
        <v>29.47</v>
      </c>
      <c r="L20" s="64" t="str">
        <f t="shared" ca="1" si="7"/>
        <v>W</v>
      </c>
      <c r="M20" s="64">
        <f t="shared" ca="1" si="8"/>
        <v>26.84</v>
      </c>
      <c r="N20" s="64" t="str">
        <f t="shared" ca="1" si="9"/>
        <v>W</v>
      </c>
      <c r="O20" s="66">
        <f t="shared" ca="1" si="14"/>
        <v>14</v>
      </c>
      <c r="P20" s="33">
        <f t="shared" ca="1" si="15"/>
        <v>11</v>
      </c>
      <c r="Q20" s="146">
        <f t="shared" ca="1" si="16"/>
        <v>78.569999999999993</v>
      </c>
      <c r="R20" s="68">
        <f t="shared" ca="1" si="10"/>
        <v>29.47</v>
      </c>
      <c r="S20" s="68">
        <f t="shared" ca="1" si="17"/>
        <v>25.702142857142857</v>
      </c>
      <c r="T20" s="69">
        <f t="shared" ca="1" si="18"/>
        <v>36.70214285714286</v>
      </c>
      <c r="U20" s="31">
        <f ca="1">IF(A20&lt;($V$8+1),AllPlayers!L12,0)</f>
        <v>132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Jason Kelly</v>
      </c>
      <c r="D21" s="67" t="str">
        <f t="shared" ca="1" si="13"/>
        <v>(WPBL)</v>
      </c>
      <c r="E21" s="64">
        <f t="shared" ca="1" si="0"/>
        <v>23.8</v>
      </c>
      <c r="F21" s="64" t="str">
        <f t="shared" ca="1" si="1"/>
        <v>W</v>
      </c>
      <c r="G21" s="64">
        <f t="shared" ca="1" si="2"/>
        <v>24.24</v>
      </c>
      <c r="H21" s="64" t="str">
        <f t="shared" ca="1" si="3"/>
        <v>W</v>
      </c>
      <c r="I21" s="64">
        <f t="shared" ca="1" si="4"/>
        <v>25.91</v>
      </c>
      <c r="J21" s="64" t="str">
        <f t="shared" ca="1" si="5"/>
        <v>W</v>
      </c>
      <c r="K21" s="64" t="str">
        <f t="shared" ca="1" si="6"/>
        <v/>
      </c>
      <c r="L21" s="64" t="str">
        <f t="shared" ca="1" si="7"/>
        <v/>
      </c>
      <c r="M21" s="64">
        <f t="shared" ca="1" si="8"/>
        <v>31.31</v>
      </c>
      <c r="N21" s="64" t="str">
        <f t="shared" ca="1" si="9"/>
        <v>W</v>
      </c>
      <c r="O21" s="66">
        <f t="shared" ca="1" si="14"/>
        <v>12</v>
      </c>
      <c r="P21" s="33">
        <f t="shared" ca="1" si="15"/>
        <v>10</v>
      </c>
      <c r="Q21" s="146">
        <f t="shared" ca="1" si="16"/>
        <v>83.33</v>
      </c>
      <c r="R21" s="68">
        <f t="shared" ca="1" si="10"/>
        <v>31.31</v>
      </c>
      <c r="S21" s="68">
        <f t="shared" ca="1" si="17"/>
        <v>25.962500000000002</v>
      </c>
      <c r="T21" s="69">
        <f t="shared" ca="1" si="18"/>
        <v>35.962500000000006</v>
      </c>
      <c r="U21" s="31">
        <f ca="1">IF(A21&lt;($V$8+1),AllPlayers!L13,0)</f>
        <v>229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Rees Hall</v>
      </c>
      <c r="D22" s="67" t="str">
        <f t="shared" ca="1" si="13"/>
        <v>(Sunbury)</v>
      </c>
      <c r="E22" s="64">
        <f t="shared" ca="1" si="0"/>
        <v>28.39</v>
      </c>
      <c r="F22" s="64" t="str">
        <f t="shared" ca="1" si="1"/>
        <v>W</v>
      </c>
      <c r="G22" s="64">
        <f t="shared" ca="1" si="2"/>
        <v>26.37</v>
      </c>
      <c r="H22" s="64" t="str">
        <f t="shared" ca="1" si="3"/>
        <v>W</v>
      </c>
      <c r="I22" s="64">
        <f t="shared" ca="1" si="4"/>
        <v>25.05</v>
      </c>
      <c r="J22" s="64" t="str">
        <f t="shared" ca="1" si="5"/>
        <v>W</v>
      </c>
      <c r="K22" s="64">
        <f t="shared" ca="1" si="6"/>
        <v>27.66</v>
      </c>
      <c r="L22" s="64" t="str">
        <f t="shared" ca="1" si="7"/>
        <v>W</v>
      </c>
      <c r="M22" s="64">
        <f t="shared" ca="1" si="8"/>
        <v>28.88</v>
      </c>
      <c r="N22" s="64" t="str">
        <f t="shared" ca="1" si="9"/>
        <v>W</v>
      </c>
      <c r="O22" s="66">
        <f t="shared" ca="1" si="14"/>
        <v>14</v>
      </c>
      <c r="P22" s="33">
        <f t="shared" ca="1" si="15"/>
        <v>10</v>
      </c>
      <c r="Q22" s="146">
        <f t="shared" ca="1" si="16"/>
        <v>71.430000000000007</v>
      </c>
      <c r="R22" s="68">
        <f t="shared" ca="1" si="10"/>
        <v>28.88</v>
      </c>
      <c r="S22" s="68">
        <f t="shared" ca="1" si="17"/>
        <v>25.840000000000003</v>
      </c>
      <c r="T22" s="69">
        <f t="shared" ca="1" si="18"/>
        <v>35.840000000000003</v>
      </c>
      <c r="U22" s="31">
        <f ca="1">IF(A22&lt;($V$8+1),AllPlayers!L14,0)</f>
        <v>127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Dave Askew</v>
      </c>
      <c r="D23" s="67" t="str">
        <f t="shared" ca="1" si="13"/>
        <v>(WWMC)</v>
      </c>
      <c r="E23" s="64">
        <f t="shared" ca="1" si="0"/>
        <v>25.67</v>
      </c>
      <c r="F23" s="64" t="str">
        <f t="shared" ca="1" si="1"/>
        <v>W</v>
      </c>
      <c r="G23" s="64">
        <f t="shared" ca="1" si="2"/>
        <v>26.36</v>
      </c>
      <c r="H23" s="64" t="str">
        <f t="shared" ca="1" si="3"/>
        <v>W</v>
      </c>
      <c r="I23" s="64">
        <f t="shared" ca="1" si="4"/>
        <v>22.92</v>
      </c>
      <c r="J23" s="64" t="str">
        <f t="shared" ca="1" si="5"/>
        <v>W</v>
      </c>
      <c r="K23" s="64">
        <f t="shared" ca="1" si="6"/>
        <v>28.36</v>
      </c>
      <c r="L23" s="64" t="str">
        <f t="shared" ca="1" si="7"/>
        <v>W</v>
      </c>
      <c r="M23" s="64">
        <f t="shared" ca="1" si="8"/>
        <v>27.77</v>
      </c>
      <c r="N23" s="64" t="str">
        <f t="shared" ca="1" si="9"/>
        <v>W</v>
      </c>
      <c r="O23" s="66">
        <f t="shared" ca="1" si="14"/>
        <v>12</v>
      </c>
      <c r="P23" s="33">
        <f t="shared" ca="1" si="15"/>
        <v>10</v>
      </c>
      <c r="Q23" s="146">
        <f t="shared" ca="1" si="16"/>
        <v>83.33</v>
      </c>
      <c r="R23" s="68">
        <f t="shared" ca="1" si="10"/>
        <v>28.9</v>
      </c>
      <c r="S23" s="68">
        <f t="shared" ca="1" si="17"/>
        <v>25.460000000000004</v>
      </c>
      <c r="T23" s="69">
        <f t="shared" ca="1" si="18"/>
        <v>35.460000000000008</v>
      </c>
      <c r="U23" s="31">
        <f ca="1">IF(A23&lt;($V$8+1),AllPlayers!L15,0)</f>
        <v>184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(West Byfleet)</v>
      </c>
      <c r="E24" s="64">
        <f t="shared" ca="1" si="0"/>
        <v>26.65</v>
      </c>
      <c r="F24" s="64" t="str">
        <f t="shared" ca="1" si="1"/>
        <v>W</v>
      </c>
      <c r="G24" s="64">
        <f t="shared" ca="1" si="2"/>
        <v>24.59</v>
      </c>
      <c r="H24" s="64" t="str">
        <f t="shared" ca="1" si="3"/>
        <v>W</v>
      </c>
      <c r="I24" s="64">
        <f t="shared" ca="1" si="4"/>
        <v>22.43</v>
      </c>
      <c r="J24" s="64" t="str">
        <f t="shared" ca="1" si="5"/>
        <v>W</v>
      </c>
      <c r="K24" s="64">
        <f t="shared" ca="1" si="6"/>
        <v>24.24</v>
      </c>
      <c r="L24" s="64" t="str">
        <f t="shared" ca="1" si="7"/>
        <v>W</v>
      </c>
      <c r="M24" s="64">
        <f t="shared" ca="1" si="8"/>
        <v>25.11</v>
      </c>
      <c r="N24" s="64" t="str">
        <f t="shared" ca="1" si="9"/>
        <v>L</v>
      </c>
      <c r="O24" s="66">
        <f t="shared" ca="1" si="14"/>
        <v>12</v>
      </c>
      <c r="P24" s="33">
        <f t="shared" ca="1" si="15"/>
        <v>10</v>
      </c>
      <c r="Q24" s="146">
        <f t="shared" ca="1" si="16"/>
        <v>83.33</v>
      </c>
      <c r="R24" s="68">
        <f t="shared" ca="1" si="10"/>
        <v>28.36</v>
      </c>
      <c r="S24" s="68">
        <f t="shared" ca="1" si="17"/>
        <v>25.088333333333338</v>
      </c>
      <c r="T24" s="69">
        <f t="shared" ca="1" si="18"/>
        <v>35.088333333333338</v>
      </c>
      <c r="U24" s="31">
        <f ca="1">IF(A24&lt;($V$8+1),AllPlayers!L16,0)</f>
        <v>208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 xml:space="preserve">Nick Ellis </v>
      </c>
      <c r="D25" s="67" t="str">
        <f t="shared" ca="1" si="13"/>
        <v>(Arnie's Army)</v>
      </c>
      <c r="E25" s="64" t="str">
        <f t="shared" ca="1" si="0"/>
        <v/>
      </c>
      <c r="F25" s="64" t="str">
        <f t="shared" ca="1" si="1"/>
        <v/>
      </c>
      <c r="G25" s="64">
        <f t="shared" ca="1" si="2"/>
        <v>24.64</v>
      </c>
      <c r="H25" s="64" t="str">
        <f t="shared" ca="1" si="3"/>
        <v>W</v>
      </c>
      <c r="I25" s="64">
        <f t="shared" ca="1" si="4"/>
        <v>21.41</v>
      </c>
      <c r="J25" s="64" t="str">
        <f t="shared" ca="1" si="5"/>
        <v>L</v>
      </c>
      <c r="K25" s="64">
        <f t="shared" ca="1" si="6"/>
        <v>25.84</v>
      </c>
      <c r="L25" s="64" t="str">
        <f t="shared" ca="1" si="7"/>
        <v>W</v>
      </c>
      <c r="M25" s="64">
        <f t="shared" ca="1" si="8"/>
        <v>24.05</v>
      </c>
      <c r="N25" s="64" t="str">
        <f t="shared" ca="1" si="9"/>
        <v>W</v>
      </c>
      <c r="O25" s="66">
        <f t="shared" ca="1" si="14"/>
        <v>14</v>
      </c>
      <c r="P25" s="33">
        <f t="shared" ca="1" si="15"/>
        <v>10</v>
      </c>
      <c r="Q25" s="146">
        <f t="shared" ca="1" si="16"/>
        <v>71.430000000000007</v>
      </c>
      <c r="R25" s="68">
        <f t="shared" ca="1" si="10"/>
        <v>27.83</v>
      </c>
      <c r="S25" s="68">
        <f t="shared" ca="1" si="17"/>
        <v>25.013571428571424</v>
      </c>
      <c r="T25" s="69">
        <f t="shared" ca="1" si="18"/>
        <v>35.013571428571424</v>
      </c>
      <c r="U25" s="31">
        <f ca="1">IF(A25&lt;($V$8+1),AllPlayers!L17,0)</f>
        <v>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Phil Wathen</v>
      </c>
      <c r="D26" s="67" t="str">
        <f t="shared" ca="1" si="13"/>
        <v>(Sunbury)</v>
      </c>
      <c r="E26" s="64">
        <f t="shared" ca="1" si="0"/>
        <v>26.94</v>
      </c>
      <c r="F26" s="64" t="str">
        <f t="shared" ca="1" si="1"/>
        <v>W</v>
      </c>
      <c r="G26" s="64">
        <f t="shared" ca="1" si="2"/>
        <v>25.79</v>
      </c>
      <c r="H26" s="64" t="str">
        <f t="shared" ca="1" si="3"/>
        <v>W</v>
      </c>
      <c r="I26" s="64">
        <f t="shared" ca="1" si="4"/>
        <v>17.68</v>
      </c>
      <c r="J26" s="64" t="str">
        <f t="shared" ca="1" si="5"/>
        <v>W</v>
      </c>
      <c r="K26" s="64">
        <f t="shared" ca="1" si="6"/>
        <v>25.29</v>
      </c>
      <c r="L26" s="64" t="str">
        <f t="shared" ca="1" si="7"/>
        <v>L</v>
      </c>
      <c r="M26" s="64">
        <f t="shared" ca="1" si="8"/>
        <v>22.87</v>
      </c>
      <c r="N26" s="64" t="str">
        <f t="shared" ca="1" si="9"/>
        <v>L</v>
      </c>
      <c r="O26" s="66">
        <f t="shared" ca="1" si="14"/>
        <v>14</v>
      </c>
      <c r="P26" s="33">
        <f t="shared" ca="1" si="15"/>
        <v>10</v>
      </c>
      <c r="Q26" s="146">
        <f t="shared" ca="1" si="16"/>
        <v>71.430000000000007</v>
      </c>
      <c r="R26" s="68">
        <f t="shared" ca="1" si="10"/>
        <v>31.92</v>
      </c>
      <c r="S26" s="68">
        <f t="shared" ca="1" si="17"/>
        <v>24.687142857142863</v>
      </c>
      <c r="T26" s="69">
        <f t="shared" ca="1" si="18"/>
        <v>34.687142857142859</v>
      </c>
      <c r="U26" s="31">
        <f ca="1">IF(A26&lt;($V$8+1),AllPlayers!L18,0)</f>
        <v>128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Ryan Payne</v>
      </c>
      <c r="D27" s="67" t="str">
        <f t="shared" ca="1" si="13"/>
        <v>(Bishopsford)</v>
      </c>
      <c r="E27" s="64">
        <f t="shared" ca="1" si="0"/>
        <v>25.17</v>
      </c>
      <c r="F27" s="64" t="str">
        <f t="shared" ca="1" si="1"/>
        <v>W</v>
      </c>
      <c r="G27" s="64">
        <f t="shared" ca="1" si="2"/>
        <v>20.45</v>
      </c>
      <c r="H27" s="64" t="str">
        <f t="shared" ca="1" si="3"/>
        <v>L</v>
      </c>
      <c r="I27" s="64">
        <f t="shared" ca="1" si="4"/>
        <v>21.47</v>
      </c>
      <c r="J27" s="64" t="str">
        <f t="shared" ca="1" si="5"/>
        <v>W</v>
      </c>
      <c r="K27" s="64" t="str">
        <f t="shared" ca="1" si="6"/>
        <v/>
      </c>
      <c r="L27" s="64" t="str">
        <f t="shared" ca="1" si="7"/>
        <v/>
      </c>
      <c r="M27" s="64">
        <f t="shared" ca="1" si="8"/>
        <v>27.33</v>
      </c>
      <c r="N27" s="64" t="str">
        <f t="shared" ca="1" si="9"/>
        <v>W</v>
      </c>
      <c r="O27" s="66">
        <f t="shared" ca="1" si="14"/>
        <v>14</v>
      </c>
      <c r="P27" s="33">
        <f t="shared" ca="1" si="15"/>
        <v>10</v>
      </c>
      <c r="Q27" s="146">
        <f t="shared" ca="1" si="16"/>
        <v>71.430000000000007</v>
      </c>
      <c r="R27" s="68">
        <f t="shared" ca="1" si="10"/>
        <v>27.33</v>
      </c>
      <c r="S27" s="68">
        <f t="shared" ca="1" si="17"/>
        <v>23.872142857142848</v>
      </c>
      <c r="T27" s="69">
        <f t="shared" ca="1" si="18"/>
        <v>33.872142857142848</v>
      </c>
      <c r="U27" s="31">
        <f ca="1">IF(A27&lt;($V$8+1),AllPlayers!L19,0)</f>
        <v>38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Darryl Pilgrim</v>
      </c>
      <c r="D28" s="67" t="str">
        <f t="shared" ca="1" si="13"/>
        <v>(WPBL)</v>
      </c>
      <c r="E28" s="64">
        <f t="shared" ca="1" si="0"/>
        <v>25.97</v>
      </c>
      <c r="F28" s="64" t="str">
        <f t="shared" ca="1" si="1"/>
        <v>W</v>
      </c>
      <c r="G28" s="64">
        <f t="shared" ca="1" si="2"/>
        <v>24.89</v>
      </c>
      <c r="H28" s="64" t="str">
        <f t="shared" ca="1" si="3"/>
        <v>W</v>
      </c>
      <c r="I28" s="64">
        <f t="shared" ca="1" si="4"/>
        <v>28.9</v>
      </c>
      <c r="J28" s="64" t="str">
        <f t="shared" ca="1" si="5"/>
        <v>W</v>
      </c>
      <c r="K28" s="64" t="str">
        <f t="shared" ca="1" si="6"/>
        <v/>
      </c>
      <c r="L28" s="64" t="str">
        <f t="shared" ca="1" si="7"/>
        <v/>
      </c>
      <c r="M28" s="64">
        <f t="shared" ca="1" si="8"/>
        <v>25.52</v>
      </c>
      <c r="N28" s="64" t="str">
        <f t="shared" ca="1" si="9"/>
        <v>L</v>
      </c>
      <c r="O28" s="66">
        <f t="shared" ca="1" si="14"/>
        <v>13</v>
      </c>
      <c r="P28" s="33">
        <f t="shared" ca="1" si="15"/>
        <v>8</v>
      </c>
      <c r="Q28" s="146">
        <f t="shared" ca="1" si="16"/>
        <v>61.54</v>
      </c>
      <c r="R28" s="68">
        <f t="shared" ca="1" si="10"/>
        <v>28.9</v>
      </c>
      <c r="S28" s="68">
        <f t="shared" ca="1" si="17"/>
        <v>25.72384615384615</v>
      </c>
      <c r="T28" s="69">
        <f t="shared" ca="1" si="18"/>
        <v>33.723846153846154</v>
      </c>
      <c r="U28" s="31">
        <f ca="1">IF(A28&lt;($V$8+1),AllPlayers!L20,0)</f>
        <v>232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Kurtis Atkins</v>
      </c>
      <c r="D29" s="67" t="str">
        <f t="shared" ca="1" si="13"/>
        <v>(WPBL)</v>
      </c>
      <c r="E29" s="64">
        <f t="shared" ca="1" si="0"/>
        <v>18.329999999999998</v>
      </c>
      <c r="F29" s="64" t="str">
        <f t="shared" ca="1" si="1"/>
        <v>W</v>
      </c>
      <c r="G29" s="64">
        <f t="shared" ca="1" si="2"/>
        <v>19.52</v>
      </c>
      <c r="H29" s="64" t="str">
        <f t="shared" ca="1" si="3"/>
        <v>W</v>
      </c>
      <c r="I29" s="64">
        <f t="shared" ca="1" si="4"/>
        <v>25.36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>
        <f t="shared" ca="1" si="8"/>
        <v>23.08</v>
      </c>
      <c r="N29" s="64" t="str">
        <f t="shared" ca="1" si="9"/>
        <v>W</v>
      </c>
      <c r="O29" s="66">
        <f t="shared" ca="1" si="14"/>
        <v>12</v>
      </c>
      <c r="P29" s="33">
        <f t="shared" ca="1" si="15"/>
        <v>10</v>
      </c>
      <c r="Q29" s="146">
        <f t="shared" ca="1" si="16"/>
        <v>83.33</v>
      </c>
      <c r="R29" s="68">
        <f t="shared" ca="1" si="10"/>
        <v>25.47</v>
      </c>
      <c r="S29" s="68">
        <f t="shared" ca="1" si="17"/>
        <v>22.854166666666668</v>
      </c>
      <c r="T29" s="69">
        <f t="shared" ca="1" si="18"/>
        <v>32.854166666666671</v>
      </c>
      <c r="U29" s="31">
        <f ca="1">IF(A29&lt;($V$8+1),AllPlayers!L21,0)</f>
        <v>231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Ben West</v>
      </c>
      <c r="D30" s="67" t="str">
        <f t="shared" ca="1" si="13"/>
        <v>(St Peter's)</v>
      </c>
      <c r="E30" s="64">
        <f t="shared" ca="1" si="0"/>
        <v>28.05</v>
      </c>
      <c r="F30" s="64" t="str">
        <f t="shared" ca="1" si="1"/>
        <v>L</v>
      </c>
      <c r="G30" s="64">
        <f t="shared" ca="1" si="2"/>
        <v>25.39</v>
      </c>
      <c r="H30" s="64" t="str">
        <f t="shared" ca="1" si="3"/>
        <v>W</v>
      </c>
      <c r="I30" s="64">
        <f t="shared" ca="1" si="4"/>
        <v>22.05</v>
      </c>
      <c r="J30" s="64" t="str">
        <f t="shared" ca="1" si="5"/>
        <v>W</v>
      </c>
      <c r="K30" s="64">
        <f t="shared" ca="1" si="6"/>
        <v>24.47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14</v>
      </c>
      <c r="P30" s="33">
        <f t="shared" ca="1" si="15"/>
        <v>9</v>
      </c>
      <c r="Q30" s="146">
        <f t="shared" ca="1" si="16"/>
        <v>64.290000000000006</v>
      </c>
      <c r="R30" s="68">
        <f t="shared" ca="1" si="10"/>
        <v>29.43</v>
      </c>
      <c r="S30" s="68">
        <f t="shared" ca="1" si="17"/>
        <v>23.735714285714284</v>
      </c>
      <c r="T30" s="69">
        <f t="shared" ca="1" si="18"/>
        <v>32.73571428571428</v>
      </c>
      <c r="U30" s="31">
        <f ca="1">IF(A30&lt;($V$8+1),AllPlayers!L22,0)</f>
        <v>104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Tony Hammond</v>
      </c>
      <c r="D31" s="67" t="str">
        <f t="shared" ca="1" si="13"/>
        <v>(Arnie's Army)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25.47</v>
      </c>
      <c r="H31" s="64" t="str">
        <f t="shared" ca="1" si="3"/>
        <v>W</v>
      </c>
      <c r="I31" s="64">
        <f t="shared" ca="1" si="4"/>
        <v>25.91</v>
      </c>
      <c r="J31" s="64" t="str">
        <f t="shared" ca="1" si="5"/>
        <v>W</v>
      </c>
      <c r="K31" s="64">
        <f t="shared" ca="1" si="6"/>
        <v>24.38</v>
      </c>
      <c r="L31" s="64" t="str">
        <f t="shared" ca="1" si="7"/>
        <v>W</v>
      </c>
      <c r="M31" s="64">
        <f t="shared" ca="1" si="8"/>
        <v>24.1</v>
      </c>
      <c r="N31" s="64" t="str">
        <f t="shared" ca="1" si="9"/>
        <v>W</v>
      </c>
      <c r="O31" s="66">
        <f t="shared" ca="1" si="14"/>
        <v>12</v>
      </c>
      <c r="P31" s="33">
        <f t="shared" ca="1" si="15"/>
        <v>8</v>
      </c>
      <c r="Q31" s="146">
        <f t="shared" ca="1" si="16"/>
        <v>66.67</v>
      </c>
      <c r="R31" s="68">
        <f t="shared" ca="1" si="10"/>
        <v>27.29</v>
      </c>
      <c r="S31" s="68">
        <f t="shared" ca="1" si="17"/>
        <v>24.575833333333335</v>
      </c>
      <c r="T31" s="69">
        <f t="shared" ca="1" si="18"/>
        <v>32.575833333333335</v>
      </c>
      <c r="U31" s="31">
        <f ca="1">IF(A31&lt;($V$8+1),AllPlayers!L23,0)</f>
        <v>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Matt Carter</v>
      </c>
      <c r="D32" s="67" t="str">
        <f t="shared" ca="1" si="13"/>
        <v>(Arnie's Army)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21.78</v>
      </c>
      <c r="H32" s="64" t="str">
        <f t="shared" ca="1" si="3"/>
        <v>L</v>
      </c>
      <c r="I32" s="64">
        <f t="shared" ca="1" si="4"/>
        <v>22.1</v>
      </c>
      <c r="J32" s="64" t="str">
        <f t="shared" ca="1" si="5"/>
        <v>W</v>
      </c>
      <c r="K32" s="64">
        <f t="shared" ca="1" si="6"/>
        <v>27.23</v>
      </c>
      <c r="L32" s="64" t="str">
        <f t="shared" ca="1" si="7"/>
        <v>W</v>
      </c>
      <c r="M32" s="64">
        <f t="shared" ca="1" si="8"/>
        <v>21.22</v>
      </c>
      <c r="N32" s="64" t="str">
        <f t="shared" ca="1" si="9"/>
        <v>W</v>
      </c>
      <c r="O32" s="66">
        <f t="shared" ca="1" si="14"/>
        <v>13</v>
      </c>
      <c r="P32" s="33">
        <f t="shared" ca="1" si="15"/>
        <v>9</v>
      </c>
      <c r="Q32" s="146">
        <f t="shared" ca="1" si="16"/>
        <v>69.23</v>
      </c>
      <c r="R32" s="68">
        <f t="shared" ca="1" si="10"/>
        <v>27.23</v>
      </c>
      <c r="S32" s="68">
        <f t="shared" ca="1" si="17"/>
        <v>23.484615384615388</v>
      </c>
      <c r="T32" s="69">
        <f t="shared" ca="1" si="18"/>
        <v>32.484615384615388</v>
      </c>
      <c r="U32" s="31">
        <f ca="1">IF(A32&lt;($V$8+1),AllPlayers!L24,0)</f>
        <v>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Tyler Radlett</v>
      </c>
      <c r="D33" s="67" t="str">
        <f t="shared" ca="1" si="13"/>
        <v>(Farmers)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21.89</v>
      </c>
      <c r="H33" s="64" t="str">
        <f t="shared" ca="1" si="3"/>
        <v>L</v>
      </c>
      <c r="I33" s="64">
        <f t="shared" ca="1" si="4"/>
        <v>24.54</v>
      </c>
      <c r="J33" s="64" t="str">
        <f t="shared" ca="1" si="5"/>
        <v>L</v>
      </c>
      <c r="K33" s="64">
        <f t="shared" ca="1" si="6"/>
        <v>20.309999999999999</v>
      </c>
      <c r="L33" s="64" t="str">
        <f t="shared" ca="1" si="7"/>
        <v>W</v>
      </c>
      <c r="M33" s="64">
        <f t="shared" ca="1" si="8"/>
        <v>23.58</v>
      </c>
      <c r="N33" s="64" t="str">
        <f t="shared" ca="1" si="9"/>
        <v>L</v>
      </c>
      <c r="O33" s="66">
        <f t="shared" ca="1" si="14"/>
        <v>13</v>
      </c>
      <c r="P33" s="33">
        <f t="shared" ca="1" si="15"/>
        <v>9</v>
      </c>
      <c r="Q33" s="146">
        <f t="shared" ca="1" si="16"/>
        <v>69.23</v>
      </c>
      <c r="R33" s="68">
        <f t="shared" ca="1" si="10"/>
        <v>26.45</v>
      </c>
      <c r="S33" s="68">
        <f t="shared" ca="1" si="17"/>
        <v>23.117692307692309</v>
      </c>
      <c r="T33" s="69">
        <f t="shared" ca="1" si="18"/>
        <v>32.117692307692309</v>
      </c>
      <c r="U33" s="31">
        <f ca="1">IF(A33&lt;($V$8+1),AllPlayers!L25,0)</f>
        <v>158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Connor Scutt</v>
      </c>
      <c r="D34" s="67" t="str">
        <f t="shared" ca="1" si="13"/>
        <v>(Bishopsford)</v>
      </c>
      <c r="E34" s="64">
        <f t="shared" ca="1" si="0"/>
        <v>21.47</v>
      </c>
      <c r="F34" s="64" t="str">
        <f t="shared" ca="1" si="1"/>
        <v>W</v>
      </c>
      <c r="G34" s="64">
        <f t="shared" ca="1" si="2"/>
        <v>22.7</v>
      </c>
      <c r="H34" s="64" t="str">
        <f t="shared" ca="1" si="3"/>
        <v>L</v>
      </c>
      <c r="I34" s="64">
        <f t="shared" ca="1" si="4"/>
        <v>21.89</v>
      </c>
      <c r="J34" s="64" t="str">
        <f t="shared" ca="1" si="5"/>
        <v>W</v>
      </c>
      <c r="K34" s="64">
        <f t="shared" ca="1" si="6"/>
        <v>25.97</v>
      </c>
      <c r="L34" s="64" t="str">
        <f t="shared" ca="1" si="7"/>
        <v>L</v>
      </c>
      <c r="M34" s="64">
        <f t="shared" ca="1" si="8"/>
        <v>23.9</v>
      </c>
      <c r="N34" s="64" t="str">
        <f t="shared" ca="1" si="9"/>
        <v>W</v>
      </c>
      <c r="O34" s="66">
        <f t="shared" ca="1" si="14"/>
        <v>14</v>
      </c>
      <c r="P34" s="33">
        <f t="shared" ca="1" si="15"/>
        <v>9</v>
      </c>
      <c r="Q34" s="146">
        <f t="shared" ca="1" si="16"/>
        <v>64.290000000000006</v>
      </c>
      <c r="R34" s="68">
        <f t="shared" ca="1" si="10"/>
        <v>27.08</v>
      </c>
      <c r="S34" s="68">
        <f t="shared" ca="1" si="17"/>
        <v>23.049285714285709</v>
      </c>
      <c r="T34" s="69">
        <f t="shared" ca="1" si="18"/>
        <v>32.049285714285709</v>
      </c>
      <c r="U34" s="31">
        <f ca="1">IF(A34&lt;($V$8+1),AllPlayers!L26,0)</f>
        <v>28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Creamer</v>
      </c>
      <c r="D35" s="67" t="str">
        <f t="shared" ca="1" si="13"/>
        <v>(Forestdale)</v>
      </c>
      <c r="E35" s="64">
        <f t="shared" ca="1" si="0"/>
        <v>21.37</v>
      </c>
      <c r="F35" s="64" t="str">
        <f t="shared" ca="1" si="1"/>
        <v>W</v>
      </c>
      <c r="G35" s="64">
        <f t="shared" ca="1" si="2"/>
        <v>25.77</v>
      </c>
      <c r="H35" s="64" t="str">
        <f t="shared" ca="1" si="3"/>
        <v>L</v>
      </c>
      <c r="I35" s="64">
        <f t="shared" ca="1" si="4"/>
        <v>24.06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22.4</v>
      </c>
      <c r="N35" s="64" t="str">
        <f t="shared" ca="1" si="9"/>
        <v>L</v>
      </c>
      <c r="O35" s="66">
        <f t="shared" ca="1" si="14"/>
        <v>14</v>
      </c>
      <c r="P35" s="33">
        <f t="shared" ca="1" si="15"/>
        <v>8</v>
      </c>
      <c r="Q35" s="146">
        <f t="shared" ca="1" si="16"/>
        <v>57.14</v>
      </c>
      <c r="R35" s="68">
        <f t="shared" ca="1" si="10"/>
        <v>28.12</v>
      </c>
      <c r="S35" s="68">
        <f t="shared" ca="1" si="17"/>
        <v>23.946428571428566</v>
      </c>
      <c r="T35" s="69">
        <f t="shared" ca="1" si="18"/>
        <v>31.946428571428566</v>
      </c>
      <c r="U35" s="31">
        <f ca="1">IF(A35&lt;($V$8+1),AllPlayers!L27,0)</f>
        <v>78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Damon Ede</v>
      </c>
      <c r="D36" s="67" t="str">
        <f t="shared" ca="1" si="13"/>
        <v>(Epsom)</v>
      </c>
      <c r="E36" s="64">
        <f t="shared" ca="1" si="0"/>
        <v>24.73</v>
      </c>
      <c r="F36" s="64" t="str">
        <f t="shared" ca="1" si="1"/>
        <v>L</v>
      </c>
      <c r="G36" s="64">
        <f t="shared" ca="1" si="2"/>
        <v>25.18</v>
      </c>
      <c r="H36" s="64" t="str">
        <f t="shared" ca="1" si="3"/>
        <v>W</v>
      </c>
      <c r="I36" s="64">
        <f t="shared" ca="1" si="4"/>
        <v>24.24</v>
      </c>
      <c r="J36" s="64" t="str">
        <f t="shared" ca="1" si="5"/>
        <v>W</v>
      </c>
      <c r="K36" s="64">
        <f t="shared" ca="1" si="6"/>
        <v>25.91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13</v>
      </c>
      <c r="P36" s="33">
        <f t="shared" ca="1" si="15"/>
        <v>8</v>
      </c>
      <c r="Q36" s="146">
        <f t="shared" ca="1" si="16"/>
        <v>61.54</v>
      </c>
      <c r="R36" s="68">
        <f t="shared" ca="1" si="10"/>
        <v>25.91</v>
      </c>
      <c r="S36" s="68">
        <f t="shared" ca="1" si="17"/>
        <v>23.680000000000003</v>
      </c>
      <c r="T36" s="69">
        <f t="shared" ca="1" si="18"/>
        <v>31.680000000000003</v>
      </c>
      <c r="U36" s="31">
        <f ca="1">IF(A36&lt;($V$8+1),AllPlayers!L28,0)</f>
        <v>57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Darren Bryant</v>
      </c>
      <c r="D37" s="67" t="str">
        <f t="shared" ca="1" si="13"/>
        <v>(Farmers)</v>
      </c>
      <c r="E37" s="64" t="str">
        <f t="shared" ca="1" si="0"/>
        <v/>
      </c>
      <c r="F37" s="64" t="str">
        <f t="shared" ca="1" si="1"/>
        <v/>
      </c>
      <c r="G37" s="64">
        <f t="shared" ca="1" si="2"/>
        <v>24.64</v>
      </c>
      <c r="H37" s="64" t="str">
        <f t="shared" ca="1" si="3"/>
        <v>W</v>
      </c>
      <c r="I37" s="64">
        <f t="shared" ca="1" si="4"/>
        <v>25.96</v>
      </c>
      <c r="J37" s="64" t="str">
        <f t="shared" ca="1" si="5"/>
        <v>W</v>
      </c>
      <c r="K37" s="64">
        <f t="shared" ca="1" si="6"/>
        <v>21.72</v>
      </c>
      <c r="L37" s="64" t="str">
        <f t="shared" ca="1" si="7"/>
        <v>W</v>
      </c>
      <c r="M37" s="64">
        <f t="shared" ca="1" si="8"/>
        <v>22.61</v>
      </c>
      <c r="N37" s="64" t="str">
        <f t="shared" ca="1" si="9"/>
        <v>L</v>
      </c>
      <c r="O37" s="66">
        <f t="shared" ca="1" si="14"/>
        <v>13</v>
      </c>
      <c r="P37" s="33">
        <f t="shared" ca="1" si="15"/>
        <v>8</v>
      </c>
      <c r="Q37" s="146">
        <f t="shared" ca="1" si="16"/>
        <v>61.54</v>
      </c>
      <c r="R37" s="68">
        <f t="shared" ca="1" si="10"/>
        <v>28</v>
      </c>
      <c r="S37" s="68">
        <f t="shared" ca="1" si="17"/>
        <v>23.676153846153845</v>
      </c>
      <c r="T37" s="69">
        <f t="shared" ca="1" si="18"/>
        <v>31.676153846153845</v>
      </c>
      <c r="U37" s="31">
        <f ca="1">IF(A37&lt;($V$8+1),AllPlayers!L29,0)</f>
        <v>152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Nev Wright</v>
      </c>
      <c r="D38" s="67" t="str">
        <f t="shared" ca="1" si="13"/>
        <v>(Farmers)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24.45</v>
      </c>
      <c r="H38" s="64" t="str">
        <f t="shared" ca="1" si="3"/>
        <v>L</v>
      </c>
      <c r="I38" s="64">
        <f t="shared" ca="1" si="4"/>
        <v>27.56</v>
      </c>
      <c r="J38" s="64" t="str">
        <f t="shared" ca="1" si="5"/>
        <v>W</v>
      </c>
      <c r="K38" s="64">
        <f t="shared" ca="1" si="6"/>
        <v>23.39</v>
      </c>
      <c r="L38" s="64" t="str">
        <f t="shared" ca="1" si="7"/>
        <v>W</v>
      </c>
      <c r="M38" s="64">
        <f t="shared" ca="1" si="8"/>
        <v>27.5</v>
      </c>
      <c r="N38" s="64" t="str">
        <f t="shared" ca="1" si="9"/>
        <v>L</v>
      </c>
      <c r="O38" s="66">
        <f t="shared" ca="1" si="14"/>
        <v>14</v>
      </c>
      <c r="P38" s="33">
        <f t="shared" ca="1" si="15"/>
        <v>7</v>
      </c>
      <c r="Q38" s="146">
        <f t="shared" ca="1" si="16"/>
        <v>50</v>
      </c>
      <c r="R38" s="68">
        <f t="shared" ca="1" si="10"/>
        <v>28.9</v>
      </c>
      <c r="S38" s="68">
        <f t="shared" ca="1" si="17"/>
        <v>24.477142857142859</v>
      </c>
      <c r="T38" s="69">
        <f t="shared" ca="1" si="18"/>
        <v>31.477142857142859</v>
      </c>
      <c r="U38" s="31">
        <f ca="1">IF(A38&lt;($V$8+1),AllPlayers!L30,0)</f>
        <v>151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 xml:space="preserve">Robbie Turner </v>
      </c>
      <c r="D39" s="67" t="str">
        <f t="shared" ca="1" si="13"/>
        <v>(Forestdale)</v>
      </c>
      <c r="E39" s="64">
        <f t="shared" ca="1" si="0"/>
        <v>25.51</v>
      </c>
      <c r="F39" s="64" t="str">
        <f t="shared" ca="1" si="1"/>
        <v>W</v>
      </c>
      <c r="G39" s="64">
        <f t="shared" ca="1" si="2"/>
        <v>24.54</v>
      </c>
      <c r="H39" s="64" t="str">
        <f t="shared" ca="1" si="3"/>
        <v>W</v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>
        <f t="shared" ca="1" si="8"/>
        <v>26.74</v>
      </c>
      <c r="N39" s="64" t="str">
        <f t="shared" ca="1" si="9"/>
        <v>W</v>
      </c>
      <c r="O39" s="66">
        <f t="shared" ca="1" si="14"/>
        <v>13</v>
      </c>
      <c r="P39" s="33">
        <f t="shared" ca="1" si="15"/>
        <v>7</v>
      </c>
      <c r="Q39" s="146">
        <f t="shared" ca="1" si="16"/>
        <v>53.85</v>
      </c>
      <c r="R39" s="68">
        <f t="shared" ca="1" si="10"/>
        <v>26.74</v>
      </c>
      <c r="S39" s="68">
        <f t="shared" ca="1" si="17"/>
        <v>24.405384615384619</v>
      </c>
      <c r="T39" s="69">
        <f t="shared" ca="1" si="18"/>
        <v>31.405384615384619</v>
      </c>
      <c r="U39" s="31">
        <f ca="1">IF(A39&lt;($V$8+1),AllPlayers!L31,0)</f>
        <v>85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Rob Arthur</v>
      </c>
      <c r="D40" s="67" t="str">
        <f t="shared" ca="1" si="13"/>
        <v>(Sunbury)</v>
      </c>
      <c r="E40" s="64">
        <f t="shared" ca="1" si="0"/>
        <v>26.37</v>
      </c>
      <c r="F40" s="64" t="str">
        <f t="shared" ca="1" si="1"/>
        <v>W</v>
      </c>
      <c r="G40" s="64">
        <f t="shared" ca="1" si="2"/>
        <v>21.12</v>
      </c>
      <c r="H40" s="64" t="str">
        <f t="shared" ca="1" si="3"/>
        <v>L</v>
      </c>
      <c r="I40" s="64">
        <f t="shared" ca="1" si="4"/>
        <v>22.85</v>
      </c>
      <c r="J40" s="64" t="str">
        <f t="shared" ca="1" si="5"/>
        <v>W</v>
      </c>
      <c r="K40" s="64">
        <f t="shared" ca="1" si="6"/>
        <v>17.690000000000001</v>
      </c>
      <c r="L40" s="64" t="str">
        <f t="shared" ca="1" si="7"/>
        <v>W</v>
      </c>
      <c r="M40" s="64">
        <f t="shared" ca="1" si="8"/>
        <v>21.73</v>
      </c>
      <c r="N40" s="64" t="str">
        <f t="shared" ca="1" si="9"/>
        <v>W</v>
      </c>
      <c r="O40" s="66">
        <f t="shared" ca="1" si="14"/>
        <v>13</v>
      </c>
      <c r="P40" s="33">
        <f t="shared" ca="1" si="15"/>
        <v>9</v>
      </c>
      <c r="Q40" s="146">
        <f t="shared" ca="1" si="16"/>
        <v>69.23</v>
      </c>
      <c r="R40" s="68">
        <f t="shared" ca="1" si="10"/>
        <v>26.37</v>
      </c>
      <c r="S40" s="68">
        <f t="shared" ca="1" si="17"/>
        <v>22.063846153846157</v>
      </c>
      <c r="T40" s="69">
        <f t="shared" ca="1" si="18"/>
        <v>31.063846153846157</v>
      </c>
      <c r="U40" s="31">
        <f ca="1">IF(A40&lt;($V$8+1),AllPlayers!L32,0)</f>
        <v>131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Tom Pavitt</v>
      </c>
      <c r="D41" s="67" t="str">
        <f t="shared" ca="1" si="13"/>
        <v>(West Byfleet)</v>
      </c>
      <c r="E41" s="64">
        <f t="shared" ca="1" si="0"/>
        <v>20.59</v>
      </c>
      <c r="F41" s="64" t="str">
        <f t="shared" ca="1" si="1"/>
        <v>W</v>
      </c>
      <c r="G41" s="64">
        <f t="shared" ca="1" si="2"/>
        <v>22.83</v>
      </c>
      <c r="H41" s="64" t="str">
        <f t="shared" ca="1" si="3"/>
        <v>W</v>
      </c>
      <c r="I41" s="64">
        <f t="shared" ca="1" si="4"/>
        <v>24.64</v>
      </c>
      <c r="J41" s="64" t="str">
        <f t="shared" ca="1" si="5"/>
        <v>W</v>
      </c>
      <c r="K41" s="64">
        <f t="shared" ca="1" si="6"/>
        <v>25.19</v>
      </c>
      <c r="L41" s="64" t="str">
        <f t="shared" ca="1" si="7"/>
        <v>L</v>
      </c>
      <c r="M41" s="64">
        <f t="shared" ca="1" si="8"/>
        <v>21.58</v>
      </c>
      <c r="N41" s="64" t="str">
        <f t="shared" ca="1" si="9"/>
        <v>W</v>
      </c>
      <c r="O41" s="66">
        <f t="shared" ca="1" si="14"/>
        <v>13</v>
      </c>
      <c r="P41" s="33">
        <f t="shared" ca="1" si="15"/>
        <v>9</v>
      </c>
      <c r="Q41" s="146">
        <f t="shared" ca="1" si="16"/>
        <v>69.23</v>
      </c>
      <c r="R41" s="68">
        <f t="shared" ca="1" si="10"/>
        <v>25.19</v>
      </c>
      <c r="S41" s="68">
        <f t="shared" ca="1" si="17"/>
        <v>21.859999999999996</v>
      </c>
      <c r="T41" s="69">
        <f t="shared" ca="1" si="18"/>
        <v>30.859999999999996</v>
      </c>
      <c r="U41" s="31">
        <f ca="1">IF(A41&lt;($V$8+1),AllPlayers!L33,0)</f>
        <v>212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Kirk DeRuyter</v>
      </c>
      <c r="D42" s="67" t="str">
        <f t="shared" ca="1" si="13"/>
        <v>(WPBL)</v>
      </c>
      <c r="E42" s="64">
        <f t="shared" ca="1" si="0"/>
        <v>24.15</v>
      </c>
      <c r="F42" s="64" t="str">
        <f t="shared" ca="1" si="1"/>
        <v>L</v>
      </c>
      <c r="G42" s="64" t="str">
        <f t="shared" ca="1" si="2"/>
        <v/>
      </c>
      <c r="H42" s="64" t="str">
        <f t="shared" ca="1" si="3"/>
        <v/>
      </c>
      <c r="I42" s="64">
        <f t="shared" ca="1" si="4"/>
        <v>20.14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25.33</v>
      </c>
      <c r="N42" s="64" t="str">
        <f t="shared" ca="1" si="9"/>
        <v>L</v>
      </c>
      <c r="O42" s="66">
        <f t="shared" ca="1" si="14"/>
        <v>12</v>
      </c>
      <c r="P42" s="33">
        <f t="shared" ca="1" si="15"/>
        <v>6</v>
      </c>
      <c r="Q42" s="146">
        <f t="shared" ca="1" si="16"/>
        <v>50</v>
      </c>
      <c r="R42" s="68">
        <f t="shared" ca="1" si="10"/>
        <v>27.08</v>
      </c>
      <c r="S42" s="68">
        <f t="shared" ca="1" si="17"/>
        <v>24.567499999999999</v>
      </c>
      <c r="T42" s="69">
        <f t="shared" ca="1" si="18"/>
        <v>30.567499999999999</v>
      </c>
      <c r="U42" s="31">
        <f ca="1">IF(A42&lt;($V$8+1),AllPlayers!L34,0)</f>
        <v>233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Dave Webb</v>
      </c>
      <c r="D43" s="67" t="str">
        <f t="shared" ca="1" si="13"/>
        <v>(WPBL)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19.78</v>
      </c>
      <c r="H43" s="64" t="str">
        <f t="shared" ca="1" si="3"/>
        <v>W</v>
      </c>
      <c r="I43" s="64">
        <f t="shared" ca="1" si="4"/>
        <v>25.98</v>
      </c>
      <c r="J43" s="64" t="str">
        <f t="shared" ca="1" si="5"/>
        <v>L</v>
      </c>
      <c r="K43" s="64" t="str">
        <f t="shared" ca="1" si="6"/>
        <v/>
      </c>
      <c r="L43" s="64" t="str">
        <f t="shared" ca="1" si="7"/>
        <v/>
      </c>
      <c r="M43" s="64">
        <f t="shared" ca="1" si="8"/>
        <v>26.64</v>
      </c>
      <c r="N43" s="64" t="str">
        <f t="shared" ca="1" si="9"/>
        <v>W</v>
      </c>
      <c r="O43" s="66">
        <f t="shared" ca="1" si="14"/>
        <v>12</v>
      </c>
      <c r="P43" s="33">
        <f t="shared" ca="1" si="15"/>
        <v>7</v>
      </c>
      <c r="Q43" s="146">
        <f t="shared" ca="1" si="16"/>
        <v>58.33</v>
      </c>
      <c r="R43" s="68">
        <f t="shared" ca="1" si="10"/>
        <v>26.64</v>
      </c>
      <c r="S43" s="68">
        <f t="shared" ca="1" si="17"/>
        <v>23.53</v>
      </c>
      <c r="T43" s="69">
        <f t="shared" ca="1" si="18"/>
        <v>30.53</v>
      </c>
      <c r="U43" s="31">
        <f ca="1">IF(A43&lt;($V$8+1),AllPlayers!L35,0)</f>
        <v>228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Jake Carter</v>
      </c>
      <c r="D44" s="67" t="str">
        <f t="shared" ca="1" si="13"/>
        <v>(West Byfleet)</v>
      </c>
      <c r="E44" s="64">
        <f t="shared" ca="1" si="0"/>
        <v>23.09</v>
      </c>
      <c r="F44" s="64" t="str">
        <f t="shared" ca="1" si="1"/>
        <v>W</v>
      </c>
      <c r="G44" s="64">
        <f t="shared" ca="1" si="2"/>
        <v>19.489999999999998</v>
      </c>
      <c r="H44" s="64" t="str">
        <f t="shared" ca="1" si="3"/>
        <v>L</v>
      </c>
      <c r="I44" s="64">
        <f t="shared" ca="1" si="4"/>
        <v>22.14</v>
      </c>
      <c r="J44" s="64" t="str">
        <f t="shared" ca="1" si="5"/>
        <v>L</v>
      </c>
      <c r="K44" s="64">
        <f t="shared" ca="1" si="6"/>
        <v>19.11</v>
      </c>
      <c r="L44" s="64" t="str">
        <f t="shared" ca="1" si="7"/>
        <v>L</v>
      </c>
      <c r="M44" s="64">
        <f t="shared" ca="1" si="8"/>
        <v>26.37</v>
      </c>
      <c r="N44" s="64" t="str">
        <f t="shared" ca="1" si="9"/>
        <v>W</v>
      </c>
      <c r="O44" s="66">
        <f t="shared" ca="1" si="14"/>
        <v>12</v>
      </c>
      <c r="P44" s="33">
        <f t="shared" ca="1" si="15"/>
        <v>7</v>
      </c>
      <c r="Q44" s="146">
        <f t="shared" ca="1" si="16"/>
        <v>58.33</v>
      </c>
      <c r="R44" s="68">
        <f t="shared" ca="1" si="10"/>
        <v>28.9</v>
      </c>
      <c r="S44" s="68">
        <f t="shared" ca="1" si="17"/>
        <v>23.35916666666667</v>
      </c>
      <c r="T44" s="69">
        <f t="shared" ca="1" si="18"/>
        <v>30.35916666666667</v>
      </c>
      <c r="U44" s="31">
        <f ca="1">IF(A44&lt;($V$8+1),AllPlayers!L36,0)</f>
        <v>211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George Munt</v>
      </c>
      <c r="D45" s="67" t="str">
        <f t="shared" ca="1" si="13"/>
        <v>(Arnie's Army)</v>
      </c>
      <c r="E45" s="64" t="str">
        <f t="shared" ca="1" si="0"/>
        <v/>
      </c>
      <c r="F45" s="64" t="str">
        <f t="shared" ca="1" si="1"/>
        <v/>
      </c>
      <c r="G45" s="64">
        <f t="shared" ca="1" si="2"/>
        <v>22.45</v>
      </c>
      <c r="H45" s="64" t="str">
        <f t="shared" ca="1" si="3"/>
        <v>W</v>
      </c>
      <c r="I45" s="64">
        <f t="shared" ca="1" si="4"/>
        <v>20.010000000000002</v>
      </c>
      <c r="J45" s="64" t="str">
        <f t="shared" ca="1" si="5"/>
        <v>W</v>
      </c>
      <c r="K45" s="64">
        <f t="shared" ca="1" si="6"/>
        <v>14.08</v>
      </c>
      <c r="L45" s="64" t="str">
        <f t="shared" ca="1" si="7"/>
        <v>W</v>
      </c>
      <c r="M45" s="64">
        <f t="shared" ca="1" si="8"/>
        <v>21.07</v>
      </c>
      <c r="N45" s="64" t="str">
        <f t="shared" ca="1" si="9"/>
        <v>L</v>
      </c>
      <c r="O45" s="66">
        <f t="shared" ca="1" si="14"/>
        <v>14</v>
      </c>
      <c r="P45" s="33">
        <f t="shared" ca="1" si="15"/>
        <v>9</v>
      </c>
      <c r="Q45" s="146">
        <f t="shared" ca="1" si="16"/>
        <v>64.290000000000006</v>
      </c>
      <c r="R45" s="68">
        <f t="shared" ca="1" si="10"/>
        <v>24.3</v>
      </c>
      <c r="S45" s="68">
        <f t="shared" ca="1" si="17"/>
        <v>21.317142857142859</v>
      </c>
      <c r="T45" s="69">
        <f t="shared" ca="1" si="18"/>
        <v>30.317142857142859</v>
      </c>
      <c r="U45" s="31">
        <f ca="1">IF(A45&lt;($V$8+1),AllPlayers!L37,0)</f>
        <v>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Adam Penney</v>
      </c>
      <c r="D46" s="67" t="str">
        <f t="shared" ca="1" si="13"/>
        <v>(West Byfleet)</v>
      </c>
      <c r="E46" s="64">
        <f t="shared" ca="1" si="0"/>
        <v>22.34</v>
      </c>
      <c r="F46" s="64" t="str">
        <f t="shared" ca="1" si="1"/>
        <v>W</v>
      </c>
      <c r="G46" s="64">
        <f t="shared" ca="1" si="2"/>
        <v>21.15</v>
      </c>
      <c r="H46" s="64" t="str">
        <f t="shared" ca="1" si="3"/>
        <v>W</v>
      </c>
      <c r="I46" s="64">
        <f t="shared" ca="1" si="4"/>
        <v>18.68</v>
      </c>
      <c r="J46" s="64" t="str">
        <f t="shared" ca="1" si="5"/>
        <v>W</v>
      </c>
      <c r="K46" s="64">
        <f t="shared" ca="1" si="6"/>
        <v>20.59</v>
      </c>
      <c r="L46" s="64" t="str">
        <f t="shared" ca="1" si="7"/>
        <v>W</v>
      </c>
      <c r="M46" s="64">
        <f t="shared" ca="1" si="8"/>
        <v>21.71</v>
      </c>
      <c r="N46" s="64" t="str">
        <f t="shared" ca="1" si="9"/>
        <v>L</v>
      </c>
      <c r="O46" s="66">
        <f t="shared" ca="1" si="14"/>
        <v>11</v>
      </c>
      <c r="P46" s="33">
        <f t="shared" ca="1" si="15"/>
        <v>8</v>
      </c>
      <c r="Q46" s="146">
        <f t="shared" ca="1" si="16"/>
        <v>72.73</v>
      </c>
      <c r="R46" s="68">
        <f t="shared" ca="1" si="10"/>
        <v>26.59</v>
      </c>
      <c r="S46" s="68">
        <f t="shared" ca="1" si="17"/>
        <v>22.224545454545456</v>
      </c>
      <c r="T46" s="69">
        <f t="shared" ca="1" si="18"/>
        <v>30.224545454545456</v>
      </c>
      <c r="U46" s="31">
        <f ca="1">IF(A46&lt;($V$8+1),AllPlayers!L38,0)</f>
        <v>214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Brandonn Monk</v>
      </c>
      <c r="D47" s="67" t="str">
        <f t="shared" ca="1" si="13"/>
        <v>(West Byfleet)</v>
      </c>
      <c r="E47" s="64" t="str">
        <f t="shared" ca="1" si="0"/>
        <v/>
      </c>
      <c r="F47" s="64" t="str">
        <f t="shared" ca="1" si="1"/>
        <v/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8</v>
      </c>
      <c r="P47" s="33">
        <f t="shared" ca="1" si="15"/>
        <v>6</v>
      </c>
      <c r="Q47" s="146">
        <f t="shared" ca="1" si="16"/>
        <v>75</v>
      </c>
      <c r="R47" s="68">
        <f t="shared" ca="1" si="10"/>
        <v>30.67</v>
      </c>
      <c r="S47" s="68">
        <f t="shared" ca="1" si="17"/>
        <v>23.9925</v>
      </c>
      <c r="T47" s="69">
        <f t="shared" ca="1" si="18"/>
        <v>29.9925</v>
      </c>
      <c r="U47" s="31">
        <f ca="1">IF(A47&lt;($V$8+1),AllPlayers!L39,0)</f>
        <v>207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John Jenkinson</v>
      </c>
      <c r="D48" s="67" t="str">
        <f t="shared" ca="1" si="13"/>
        <v>(Sunbury)</v>
      </c>
      <c r="E48" s="64">
        <f t="shared" ca="1" si="0"/>
        <v>23.01</v>
      </c>
      <c r="F48" s="64" t="str">
        <f t="shared" ca="1" si="1"/>
        <v>L</v>
      </c>
      <c r="G48" s="64">
        <f t="shared" ca="1" si="2"/>
        <v>23.09</v>
      </c>
      <c r="H48" s="64" t="str">
        <f t="shared" ca="1" si="3"/>
        <v>L</v>
      </c>
      <c r="I48" s="64">
        <f t="shared" ca="1" si="4"/>
        <v>26.84</v>
      </c>
      <c r="J48" s="64" t="str">
        <f t="shared" ca="1" si="5"/>
        <v>W</v>
      </c>
      <c r="K48" s="64">
        <f t="shared" ca="1" si="6"/>
        <v>23.46</v>
      </c>
      <c r="L48" s="64" t="str">
        <f t="shared" ca="1" si="7"/>
        <v>W</v>
      </c>
      <c r="M48" s="64">
        <f t="shared" ca="1" si="8"/>
        <v>24.24</v>
      </c>
      <c r="N48" s="64" t="str">
        <f t="shared" ca="1" si="9"/>
        <v>W</v>
      </c>
      <c r="O48" s="66">
        <f t="shared" ca="1" si="14"/>
        <v>13</v>
      </c>
      <c r="P48" s="33">
        <f t="shared" ca="1" si="15"/>
        <v>6</v>
      </c>
      <c r="Q48" s="146">
        <f t="shared" ca="1" si="16"/>
        <v>46.15</v>
      </c>
      <c r="R48" s="68">
        <f t="shared" ca="1" si="10"/>
        <v>26.84</v>
      </c>
      <c r="S48" s="68">
        <f t="shared" ca="1" si="17"/>
        <v>23.46153846153846</v>
      </c>
      <c r="T48" s="69">
        <f t="shared" ca="1" si="18"/>
        <v>29.46153846153846</v>
      </c>
      <c r="U48" s="31">
        <f ca="1">IF(A48&lt;($V$8+1),AllPlayers!L40,0)</f>
        <v>135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Dave Parletti</v>
      </c>
      <c r="D49" s="67" t="str">
        <f t="shared" ca="1" si="13"/>
        <v>(WPBL)</v>
      </c>
      <c r="E49" s="64" t="str">
        <f t="shared" ca="1" si="0"/>
        <v/>
      </c>
      <c r="F49" s="64" t="str">
        <f t="shared" ca="1" si="1"/>
        <v/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2</v>
      </c>
      <c r="P49" s="33">
        <f t="shared" ca="1" si="15"/>
        <v>2</v>
      </c>
      <c r="Q49" s="146">
        <f t="shared" ca="1" si="16"/>
        <v>100</v>
      </c>
      <c r="R49" s="68">
        <f t="shared" ca="1" si="10"/>
        <v>31.98</v>
      </c>
      <c r="S49" s="68">
        <f t="shared" ca="1" si="17"/>
        <v>27.375</v>
      </c>
      <c r="T49" s="69">
        <f t="shared" ca="1" si="18"/>
        <v>29.375</v>
      </c>
      <c r="U49" s="31">
        <f ca="1">IF(A49&lt;($V$8+1),AllPlayers!L41,0)</f>
        <v>227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Gary Trodd</v>
      </c>
      <c r="D50" s="67" t="str">
        <f t="shared" ca="1" si="13"/>
        <v>(Forestdale)</v>
      </c>
      <c r="E50" s="64">
        <f t="shared" ca="1" si="0"/>
        <v>20.88</v>
      </c>
      <c r="F50" s="64" t="str">
        <f t="shared" ca="1" si="1"/>
        <v>W</v>
      </c>
      <c r="G50" s="64">
        <f t="shared" ca="1" si="2"/>
        <v>21.17</v>
      </c>
      <c r="H50" s="64" t="str">
        <f t="shared" ca="1" si="3"/>
        <v>L</v>
      </c>
      <c r="I50" s="64">
        <f t="shared" ca="1" si="4"/>
        <v>20.260000000000002</v>
      </c>
      <c r="J50" s="64" t="str">
        <f t="shared" ca="1" si="5"/>
        <v>W</v>
      </c>
      <c r="K50" s="64" t="str">
        <f t="shared" ca="1" si="6"/>
        <v/>
      </c>
      <c r="L50" s="64" t="str">
        <f t="shared" ca="1" si="7"/>
        <v/>
      </c>
      <c r="M50" s="64">
        <f t="shared" ca="1" si="8"/>
        <v>26.52</v>
      </c>
      <c r="N50" s="64" t="str">
        <f t="shared" ca="1" si="9"/>
        <v>L</v>
      </c>
      <c r="O50" s="66">
        <f t="shared" ca="1" si="14"/>
        <v>12</v>
      </c>
      <c r="P50" s="33">
        <f t="shared" ca="1" si="15"/>
        <v>6</v>
      </c>
      <c r="Q50" s="146">
        <f t="shared" ca="1" si="16"/>
        <v>50</v>
      </c>
      <c r="R50" s="68">
        <f t="shared" ca="1" si="10"/>
        <v>28.36</v>
      </c>
      <c r="S50" s="68">
        <f t="shared" ca="1" si="17"/>
        <v>23.369166666666668</v>
      </c>
      <c r="T50" s="69">
        <f t="shared" ca="1" si="18"/>
        <v>29.369166666666668</v>
      </c>
      <c r="U50" s="31">
        <f ca="1">IF(A50&lt;($V$8+1),AllPlayers!L42,0)</f>
        <v>77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Ben Sutton</v>
      </c>
      <c r="D51" s="67" t="str">
        <f t="shared" ca="1" si="13"/>
        <v>(Forestdale)</v>
      </c>
      <c r="E51" s="64" t="str">
        <f t="shared" ca="1" si="0"/>
        <v/>
      </c>
      <c r="F51" s="64" t="str">
        <f t="shared" ca="1" si="1"/>
        <v/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>
        <f t="shared" ca="1" si="8"/>
        <v>28.36</v>
      </c>
      <c r="N51" s="64" t="str">
        <f t="shared" ca="1" si="9"/>
        <v>W</v>
      </c>
      <c r="O51" s="66">
        <f t="shared" ca="1" si="14"/>
        <v>1</v>
      </c>
      <c r="P51" s="33">
        <f t="shared" ca="1" si="15"/>
        <v>1</v>
      </c>
      <c r="Q51" s="146">
        <f t="shared" ca="1" si="16"/>
        <v>100</v>
      </c>
      <c r="R51" s="68">
        <f t="shared" ca="1" si="10"/>
        <v>28.36</v>
      </c>
      <c r="S51" s="68">
        <f t="shared" ca="1" si="17"/>
        <v>28.36</v>
      </c>
      <c r="T51" s="69">
        <f t="shared" ca="1" si="18"/>
        <v>29.36</v>
      </c>
      <c r="U51" s="31">
        <f ca="1">IF(A51&lt;($V$8+1),AllPlayers!L43,0)</f>
        <v>89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Robbie Hain</v>
      </c>
      <c r="D52" s="67" t="str">
        <f t="shared" ca="1" si="13"/>
        <v>(WWMC)</v>
      </c>
      <c r="E52" s="64">
        <f t="shared" ca="1" si="0"/>
        <v>23.09</v>
      </c>
      <c r="F52" s="64" t="str">
        <f t="shared" ca="1" si="1"/>
        <v>L</v>
      </c>
      <c r="G52" s="64">
        <f t="shared" ca="1" si="2"/>
        <v>20.27</v>
      </c>
      <c r="H52" s="64" t="str">
        <f t="shared" ca="1" si="3"/>
        <v>W</v>
      </c>
      <c r="I52" s="64">
        <f t="shared" ca="1" si="4"/>
        <v>19.82</v>
      </c>
      <c r="J52" s="64" t="str">
        <f t="shared" ca="1" si="5"/>
        <v>W</v>
      </c>
      <c r="K52" s="64">
        <f t="shared" ca="1" si="6"/>
        <v>22.55</v>
      </c>
      <c r="L52" s="64" t="str">
        <f t="shared" ca="1" si="7"/>
        <v>L</v>
      </c>
      <c r="M52" s="64">
        <f t="shared" ca="1" si="8"/>
        <v>21.17</v>
      </c>
      <c r="N52" s="64" t="str">
        <f t="shared" ca="1" si="9"/>
        <v>W</v>
      </c>
      <c r="O52" s="66">
        <f t="shared" ca="1" si="14"/>
        <v>11</v>
      </c>
      <c r="P52" s="33">
        <f t="shared" ca="1" si="15"/>
        <v>7</v>
      </c>
      <c r="Q52" s="146">
        <f t="shared" ca="1" si="16"/>
        <v>63.64</v>
      </c>
      <c r="R52" s="68">
        <f t="shared" ca="1" si="10"/>
        <v>25.15</v>
      </c>
      <c r="S52" s="68">
        <f t="shared" ca="1" si="17"/>
        <v>22.273636363636367</v>
      </c>
      <c r="T52" s="69">
        <f t="shared" ca="1" si="18"/>
        <v>29.273636363636367</v>
      </c>
      <c r="U52" s="31">
        <f ca="1">IF(A52&lt;($V$8+1),AllPlayers!L44,0)</f>
        <v>186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Padraig Sharkey</v>
      </c>
      <c r="D53" s="67" t="str">
        <f t="shared" ca="1" si="13"/>
        <v>(Arnie's Army)</v>
      </c>
      <c r="E53" s="64" t="str">
        <f t="shared" ca="1" si="0"/>
        <v/>
      </c>
      <c r="F53" s="64" t="str">
        <f t="shared" ca="1" si="1"/>
        <v/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9</v>
      </c>
      <c r="P53" s="33">
        <f t="shared" ca="1" si="15"/>
        <v>7</v>
      </c>
      <c r="Q53" s="146">
        <f t="shared" ca="1" si="16"/>
        <v>77.78</v>
      </c>
      <c r="R53" s="68">
        <f t="shared" ca="1" si="10"/>
        <v>25.06</v>
      </c>
      <c r="S53" s="68">
        <f t="shared" ca="1" si="17"/>
        <v>22.173333333333332</v>
      </c>
      <c r="T53" s="69">
        <f t="shared" ca="1" si="18"/>
        <v>29.173333333333332</v>
      </c>
      <c r="U53" s="31">
        <f ca="1">IF(A53&lt;($V$8+1),AllPlayers!L45,0)</f>
        <v>11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Doug Harwood</v>
      </c>
      <c r="D54" s="67" t="str">
        <f t="shared" ca="1" si="13"/>
        <v>(WWMC)</v>
      </c>
      <c r="E54" s="64">
        <f t="shared" ca="1" si="0"/>
        <v>26.39</v>
      </c>
      <c r="F54" s="64" t="str">
        <f t="shared" ca="1" si="1"/>
        <v>L</v>
      </c>
      <c r="G54" s="64">
        <f t="shared" ca="1" si="2"/>
        <v>23.74</v>
      </c>
      <c r="H54" s="64" t="str">
        <f t="shared" ca="1" si="3"/>
        <v>L</v>
      </c>
      <c r="I54" s="64">
        <f t="shared" ca="1" si="4"/>
        <v>23.09</v>
      </c>
      <c r="J54" s="64" t="str">
        <f t="shared" ca="1" si="5"/>
        <v>W</v>
      </c>
      <c r="K54" s="64">
        <f t="shared" ca="1" si="6"/>
        <v>21.98</v>
      </c>
      <c r="L54" s="64" t="str">
        <f t="shared" ca="1" si="7"/>
        <v>W</v>
      </c>
      <c r="M54" s="64">
        <f t="shared" ca="1" si="8"/>
        <v>26.32</v>
      </c>
      <c r="N54" s="64" t="str">
        <f t="shared" ca="1" si="9"/>
        <v>W</v>
      </c>
      <c r="O54" s="66">
        <f t="shared" ca="1" si="14"/>
        <v>11</v>
      </c>
      <c r="P54" s="33">
        <f t="shared" ca="1" si="15"/>
        <v>5</v>
      </c>
      <c r="Q54" s="146">
        <f t="shared" ca="1" si="16"/>
        <v>45.45</v>
      </c>
      <c r="R54" s="68">
        <f t="shared" ca="1" si="10"/>
        <v>26.99</v>
      </c>
      <c r="S54" s="68">
        <f t="shared" ca="1" si="17"/>
        <v>24.163636363636364</v>
      </c>
      <c r="T54" s="69">
        <f t="shared" ca="1" si="18"/>
        <v>29.163636363636364</v>
      </c>
      <c r="U54" s="31">
        <f ca="1">IF(A54&lt;($V$8+1),AllPlayers!L46,0)</f>
        <v>180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Peter Green</v>
      </c>
      <c r="D55" s="67" t="str">
        <f t="shared" ca="1" si="13"/>
        <v>(Forestdale)</v>
      </c>
      <c r="E55" s="64">
        <f t="shared" ca="1" si="0"/>
        <v>22.58</v>
      </c>
      <c r="F55" s="64" t="str">
        <f t="shared" ca="1" si="1"/>
        <v>L</v>
      </c>
      <c r="G55" s="64">
        <f t="shared" ca="1" si="2"/>
        <v>19.64</v>
      </c>
      <c r="H55" s="64" t="str">
        <f t="shared" ca="1" si="3"/>
        <v>W</v>
      </c>
      <c r="I55" s="64">
        <f t="shared" ca="1" si="4"/>
        <v>20.11</v>
      </c>
      <c r="J55" s="64" t="str">
        <f t="shared" ca="1" si="5"/>
        <v>W</v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11</v>
      </c>
      <c r="P55" s="33">
        <f t="shared" ca="1" si="15"/>
        <v>6</v>
      </c>
      <c r="Q55" s="146">
        <f t="shared" ca="1" si="16"/>
        <v>54.55</v>
      </c>
      <c r="R55" s="68">
        <f t="shared" ca="1" si="10"/>
        <v>26.9</v>
      </c>
      <c r="S55" s="68">
        <f t="shared" ca="1" si="17"/>
        <v>22.948181818181819</v>
      </c>
      <c r="T55" s="69">
        <f t="shared" ca="1" si="18"/>
        <v>28.948181818181819</v>
      </c>
      <c r="U55" s="31">
        <f ca="1">IF(A55&lt;($V$8+1),AllPlayers!L47,0)</f>
        <v>86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David Read</v>
      </c>
      <c r="D56" s="67" t="str">
        <f t="shared" ca="1" si="13"/>
        <v>(St Peter's)</v>
      </c>
      <c r="E56" s="64">
        <f t="shared" ca="1" si="0"/>
        <v>21.85</v>
      </c>
      <c r="F56" s="64" t="str">
        <f t="shared" ca="1" si="1"/>
        <v>L</v>
      </c>
      <c r="G56" s="64">
        <f t="shared" ca="1" si="2"/>
        <v>26.37</v>
      </c>
      <c r="H56" s="64" t="str">
        <f t="shared" ca="1" si="3"/>
        <v>W</v>
      </c>
      <c r="I56" s="64">
        <f t="shared" ca="1" si="4"/>
        <v>24.02</v>
      </c>
      <c r="J56" s="64" t="str">
        <f t="shared" ca="1" si="5"/>
        <v>L</v>
      </c>
      <c r="K56" s="64">
        <f t="shared" ca="1" si="6"/>
        <v>24.79</v>
      </c>
      <c r="L56" s="64" t="str">
        <f t="shared" ca="1" si="7"/>
        <v>L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14</v>
      </c>
      <c r="P56" s="33">
        <f t="shared" ca="1" si="15"/>
        <v>6</v>
      </c>
      <c r="Q56" s="146">
        <f t="shared" ca="1" si="16"/>
        <v>42.86</v>
      </c>
      <c r="R56" s="68">
        <f t="shared" ca="1" si="10"/>
        <v>26.37</v>
      </c>
      <c r="S56" s="68">
        <f t="shared" ca="1" si="17"/>
        <v>22.927142857142854</v>
      </c>
      <c r="T56" s="69">
        <f t="shared" ca="1" si="18"/>
        <v>28.927142857142854</v>
      </c>
      <c r="U56" s="31">
        <f ca="1">IF(A56&lt;($V$8+1),AllPlayers!L48,0)</f>
        <v>103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Brian Whybrow</v>
      </c>
      <c r="D57" s="67" t="str">
        <f t="shared" ca="1" si="13"/>
        <v>(Bishopsford)</v>
      </c>
      <c r="E57" s="64">
        <f t="shared" ca="1" si="0"/>
        <v>21.47</v>
      </c>
      <c r="F57" s="64" t="str">
        <f t="shared" ca="1" si="1"/>
        <v>W</v>
      </c>
      <c r="G57" s="64">
        <f t="shared" ca="1" si="2"/>
        <v>24.89</v>
      </c>
      <c r="H57" s="64" t="str">
        <f t="shared" ca="1" si="3"/>
        <v>L</v>
      </c>
      <c r="I57" s="64">
        <f t="shared" ca="1" si="4"/>
        <v>20.440000000000001</v>
      </c>
      <c r="J57" s="64" t="str">
        <f t="shared" ca="1" si="5"/>
        <v>L</v>
      </c>
      <c r="K57" s="64">
        <f t="shared" ca="1" si="6"/>
        <v>24.53</v>
      </c>
      <c r="L57" s="64" t="str">
        <f t="shared" ca="1" si="7"/>
        <v>L</v>
      </c>
      <c r="M57" s="64">
        <f t="shared" ca="1" si="8"/>
        <v>21.39</v>
      </c>
      <c r="N57" s="64" t="str">
        <f t="shared" ca="1" si="9"/>
        <v>L</v>
      </c>
      <c r="O57" s="66">
        <f t="shared" ca="1" si="14"/>
        <v>15</v>
      </c>
      <c r="P57" s="33">
        <f t="shared" ca="1" si="15"/>
        <v>6</v>
      </c>
      <c r="Q57" s="146">
        <f t="shared" ca="1" si="16"/>
        <v>40</v>
      </c>
      <c r="R57" s="68">
        <f t="shared" ca="1" si="10"/>
        <v>25.47</v>
      </c>
      <c r="S57" s="68">
        <f t="shared" ca="1" si="17"/>
        <v>22.883333333333333</v>
      </c>
      <c r="T57" s="69">
        <f t="shared" ca="1" si="18"/>
        <v>28.883333333333333</v>
      </c>
      <c r="U57" s="31">
        <f ca="1">IF(A57&lt;($V$8+1),AllPlayers!L49,0)</f>
        <v>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Diogo Portela</v>
      </c>
      <c r="D58" s="67" t="str">
        <f t="shared" ca="1" si="13"/>
        <v>(Bishopsford)</v>
      </c>
      <c r="E58" s="64" t="str">
        <f t="shared" ca="1" si="0"/>
        <v/>
      </c>
      <c r="F58" s="64" t="str">
        <f t="shared" ca="1" si="1"/>
        <v/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4</v>
      </c>
      <c r="P58" s="33">
        <f t="shared" ca="1" si="15"/>
        <v>2</v>
      </c>
      <c r="Q58" s="146">
        <f t="shared" ca="1" si="16"/>
        <v>50</v>
      </c>
      <c r="R58" s="68">
        <f t="shared" ca="1" si="10"/>
        <v>30.71</v>
      </c>
      <c r="S58" s="68">
        <f t="shared" ca="1" si="17"/>
        <v>26.707500000000003</v>
      </c>
      <c r="T58" s="69">
        <f t="shared" ca="1" si="18"/>
        <v>28.707500000000003</v>
      </c>
      <c r="U58" s="31">
        <f ca="1">IF(A58&lt;($V$8+1),AllPlayers!L50,0)</f>
        <v>39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Alex Chubb</v>
      </c>
      <c r="D59" s="67" t="str">
        <f t="shared" ca="1" si="13"/>
        <v>(West Byfleet)</v>
      </c>
      <c r="E59" s="64">
        <f t="shared" ca="1" si="0"/>
        <v>22.9</v>
      </c>
      <c r="F59" s="64" t="str">
        <f t="shared" ca="1" si="1"/>
        <v>W</v>
      </c>
      <c r="G59" s="64">
        <f t="shared" ca="1" si="2"/>
        <v>25.83</v>
      </c>
      <c r="H59" s="64" t="str">
        <f t="shared" ca="1" si="3"/>
        <v>W</v>
      </c>
      <c r="I59" s="64">
        <f t="shared" ca="1" si="4"/>
        <v>18.63</v>
      </c>
      <c r="J59" s="64" t="str">
        <f t="shared" ca="1" si="5"/>
        <v>L</v>
      </c>
      <c r="K59" s="64">
        <f t="shared" ca="1" si="6"/>
        <v>23.98</v>
      </c>
      <c r="L59" s="64" t="str">
        <f t="shared" ca="1" si="7"/>
        <v>L</v>
      </c>
      <c r="M59" s="64">
        <f t="shared" ca="1" si="8"/>
        <v>22.85</v>
      </c>
      <c r="N59" s="64" t="str">
        <f t="shared" ca="1" si="9"/>
        <v>L</v>
      </c>
      <c r="O59" s="66">
        <f t="shared" ca="1" si="14"/>
        <v>11</v>
      </c>
      <c r="P59" s="33">
        <f t="shared" ca="1" si="15"/>
        <v>5</v>
      </c>
      <c r="Q59" s="146">
        <f t="shared" ca="1" si="16"/>
        <v>45.45</v>
      </c>
      <c r="R59" s="68">
        <f t="shared" ca="1" si="10"/>
        <v>28.9</v>
      </c>
      <c r="S59" s="68">
        <f t="shared" ca="1" si="17"/>
        <v>23.384545454545457</v>
      </c>
      <c r="T59" s="69">
        <f t="shared" ca="1" si="18"/>
        <v>28.384545454545457</v>
      </c>
      <c r="U59" s="31">
        <f ca="1">IF(A59&lt;($V$8+1),AllPlayers!L51,0)</f>
        <v>206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Andy Bridgman</v>
      </c>
      <c r="D60" s="67" t="str">
        <f t="shared" ca="1" si="13"/>
        <v>(Epsom)</v>
      </c>
      <c r="E60" s="64">
        <f t="shared" ca="1" si="0"/>
        <v>22.93</v>
      </c>
      <c r="F60" s="64" t="str">
        <f t="shared" ca="1" si="1"/>
        <v>L</v>
      </c>
      <c r="G60" s="64">
        <f t="shared" ca="1" si="2"/>
        <v>25.92</v>
      </c>
      <c r="H60" s="64" t="str">
        <f t="shared" ca="1" si="3"/>
        <v>L</v>
      </c>
      <c r="I60" s="64">
        <f t="shared" ca="1" si="4"/>
        <v>25.45</v>
      </c>
      <c r="J60" s="64" t="str">
        <f t="shared" ca="1" si="5"/>
        <v>L</v>
      </c>
      <c r="K60" s="64">
        <f t="shared" ca="1" si="6"/>
        <v>19.78</v>
      </c>
      <c r="L60" s="64" t="str">
        <f t="shared" ca="1" si="7"/>
        <v>W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13</v>
      </c>
      <c r="P60" s="33">
        <f t="shared" ca="1" si="15"/>
        <v>4</v>
      </c>
      <c r="Q60" s="146">
        <f t="shared" ca="1" si="16"/>
        <v>30.77</v>
      </c>
      <c r="R60" s="68">
        <f t="shared" ca="1" si="10"/>
        <v>26.65</v>
      </c>
      <c r="S60" s="68">
        <f t="shared" ca="1" si="17"/>
        <v>23.990769230769232</v>
      </c>
      <c r="T60" s="69">
        <f t="shared" ca="1" si="18"/>
        <v>27.990769230769232</v>
      </c>
      <c r="U60" s="31">
        <f ca="1">IF(A60&lt;($V$8+1),AllPlayers!L52,0)</f>
        <v>58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Steven Mead</v>
      </c>
      <c r="D61" s="67" t="str">
        <f t="shared" ca="1" si="13"/>
        <v>(St Peter's)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6</v>
      </c>
      <c r="P61" s="33">
        <f t="shared" ca="1" si="15"/>
        <v>4</v>
      </c>
      <c r="Q61" s="146">
        <f t="shared" ca="1" si="16"/>
        <v>66.67</v>
      </c>
      <c r="R61" s="68">
        <f t="shared" ca="1" si="10"/>
        <v>30.69</v>
      </c>
      <c r="S61" s="68">
        <f t="shared" ca="1" si="17"/>
        <v>23.748333333333335</v>
      </c>
      <c r="T61" s="69">
        <f t="shared" ca="1" si="18"/>
        <v>27.748333333333335</v>
      </c>
      <c r="U61" s="31">
        <f ca="1">IF(A61&lt;($V$8+1),AllPlayers!L53,0)</f>
        <v>101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Paul Tudor</v>
      </c>
      <c r="D62" s="67" t="str">
        <f t="shared" ca="1" si="13"/>
        <v>(WPBL)</v>
      </c>
      <c r="E62" s="64">
        <f t="shared" ca="1" si="0"/>
        <v>25.91</v>
      </c>
      <c r="F62" s="64" t="str">
        <f t="shared" ca="1" si="1"/>
        <v>W</v>
      </c>
      <c r="G62" s="64">
        <f t="shared" ca="1" si="2"/>
        <v>21.65</v>
      </c>
      <c r="H62" s="64" t="str">
        <f t="shared" ca="1" si="3"/>
        <v>W</v>
      </c>
      <c r="I62" s="64">
        <f t="shared" ca="1" si="4"/>
        <v>22.12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11</v>
      </c>
      <c r="P62" s="33">
        <f t="shared" ca="1" si="15"/>
        <v>5</v>
      </c>
      <c r="Q62" s="146">
        <f t="shared" ca="1" si="16"/>
        <v>45.45</v>
      </c>
      <c r="R62" s="68">
        <f t="shared" ca="1" si="10"/>
        <v>25.91</v>
      </c>
      <c r="S62" s="68">
        <f t="shared" ca="1" si="17"/>
        <v>22.726363636363637</v>
      </c>
      <c r="T62" s="69">
        <f t="shared" ca="1" si="18"/>
        <v>27.726363636363637</v>
      </c>
      <c r="U62" s="31">
        <f ca="1">IF(A62&lt;($V$8+1),AllPlayers!L54,0)</f>
        <v>230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James Willcox</v>
      </c>
      <c r="D63" s="67" t="str">
        <f t="shared" ca="1" si="13"/>
        <v>(Epsom)</v>
      </c>
      <c r="E63" s="64">
        <f t="shared" ca="1" si="0"/>
        <v>21.32</v>
      </c>
      <c r="F63" s="64" t="str">
        <f t="shared" ca="1" si="1"/>
        <v>L</v>
      </c>
      <c r="G63" s="64">
        <f t="shared" ca="1" si="2"/>
        <v>23.89</v>
      </c>
      <c r="H63" s="64" t="str">
        <f t="shared" ca="1" si="3"/>
        <v>W</v>
      </c>
      <c r="I63" s="64">
        <f t="shared" ca="1" si="4"/>
        <v>21.13</v>
      </c>
      <c r="J63" s="64" t="str">
        <f t="shared" ca="1" si="5"/>
        <v>L</v>
      </c>
      <c r="K63" s="64">
        <f t="shared" ca="1" si="6"/>
        <v>19.98</v>
      </c>
      <c r="L63" s="64" t="str">
        <f t="shared" ca="1" si="7"/>
        <v>W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12</v>
      </c>
      <c r="P63" s="33">
        <f t="shared" ca="1" si="15"/>
        <v>5</v>
      </c>
      <c r="Q63" s="146">
        <f t="shared" ca="1" si="16"/>
        <v>41.67</v>
      </c>
      <c r="R63" s="68">
        <f t="shared" ca="1" si="10"/>
        <v>25.22</v>
      </c>
      <c r="S63" s="68">
        <f t="shared" ca="1" si="17"/>
        <v>22.649166666666662</v>
      </c>
      <c r="T63" s="69">
        <f t="shared" ca="1" si="18"/>
        <v>27.649166666666662</v>
      </c>
      <c r="U63" s="31">
        <f ca="1">IF(A63&lt;($V$8+1),AllPlayers!L55,0)</f>
        <v>52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Shane Edwards</v>
      </c>
      <c r="D64" s="67" t="str">
        <f t="shared" ca="1" si="13"/>
        <v>(WPBL)</v>
      </c>
      <c r="E64" s="64">
        <f t="shared" ca="1" si="0"/>
        <v>26.64</v>
      </c>
      <c r="F64" s="64" t="str">
        <f t="shared" ca="1" si="1"/>
        <v>W</v>
      </c>
      <c r="G64" s="64">
        <f t="shared" ca="1" si="2"/>
        <v>22.28</v>
      </c>
      <c r="H64" s="64" t="str">
        <f t="shared" ca="1" si="3"/>
        <v>L</v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>
        <f t="shared" ca="1" si="8"/>
        <v>25.28</v>
      </c>
      <c r="N64" s="64" t="str">
        <f t="shared" ca="1" si="9"/>
        <v>W</v>
      </c>
      <c r="O64" s="66">
        <f t="shared" ca="1" si="14"/>
        <v>7</v>
      </c>
      <c r="P64" s="33">
        <f t="shared" ca="1" si="15"/>
        <v>4</v>
      </c>
      <c r="Q64" s="146">
        <f t="shared" ca="1" si="16"/>
        <v>57.14</v>
      </c>
      <c r="R64" s="68">
        <f t="shared" ca="1" si="10"/>
        <v>26.64</v>
      </c>
      <c r="S64" s="68">
        <f t="shared" ca="1" si="17"/>
        <v>23.580000000000005</v>
      </c>
      <c r="T64" s="69">
        <f t="shared" ca="1" si="18"/>
        <v>27.580000000000005</v>
      </c>
      <c r="U64" s="31">
        <f ca="1">IF(A64&lt;($V$8+1),AllPlayers!L56,0)</f>
        <v>234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Luke Wathen</v>
      </c>
      <c r="D65" s="67" t="str">
        <f t="shared" ca="1" si="13"/>
        <v>(Sunbury)</v>
      </c>
      <c r="E65" s="64">
        <f t="shared" ca="1" si="0"/>
        <v>24.75</v>
      </c>
      <c r="F65" s="64" t="str">
        <f t="shared" ca="1" si="1"/>
        <v>L</v>
      </c>
      <c r="G65" s="64">
        <f t="shared" ca="1" si="2"/>
        <v>22.19</v>
      </c>
      <c r="H65" s="64" t="str">
        <f t="shared" ca="1" si="3"/>
        <v>W</v>
      </c>
      <c r="I65" s="64">
        <f t="shared" ca="1" si="4"/>
        <v>21.17</v>
      </c>
      <c r="J65" s="64" t="str">
        <f t="shared" ca="1" si="5"/>
        <v>W</v>
      </c>
      <c r="K65" s="64">
        <f t="shared" ca="1" si="6"/>
        <v>21.13</v>
      </c>
      <c r="L65" s="64" t="str">
        <f t="shared" ca="1" si="7"/>
        <v>W</v>
      </c>
      <c r="M65" s="64">
        <f t="shared" ca="1" si="8"/>
        <v>23.81</v>
      </c>
      <c r="N65" s="64" t="str">
        <f t="shared" ca="1" si="9"/>
        <v>W</v>
      </c>
      <c r="O65" s="66">
        <f t="shared" ca="1" si="14"/>
        <v>14</v>
      </c>
      <c r="P65" s="33">
        <f t="shared" ca="1" si="15"/>
        <v>5</v>
      </c>
      <c r="Q65" s="146">
        <f t="shared" ca="1" si="16"/>
        <v>35.71</v>
      </c>
      <c r="R65" s="68">
        <f t="shared" ca="1" si="10"/>
        <v>26.76</v>
      </c>
      <c r="S65" s="68">
        <f t="shared" ca="1" si="17"/>
        <v>22.574999999999999</v>
      </c>
      <c r="T65" s="69">
        <f t="shared" ca="1" si="18"/>
        <v>27.574999999999999</v>
      </c>
      <c r="U65" s="31">
        <f ca="1">IF(A65&lt;($V$8+1),AllPlayers!L57,0)</f>
        <v>129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John Chalkley</v>
      </c>
      <c r="D66" s="67" t="str">
        <f t="shared" ca="1" si="13"/>
        <v>(West Byfleet)</v>
      </c>
      <c r="E66" s="64">
        <f t="shared" ca="1" si="0"/>
        <v>22.77</v>
      </c>
      <c r="F66" s="64" t="str">
        <f t="shared" ca="1" si="1"/>
        <v>W</v>
      </c>
      <c r="G66" s="64">
        <f t="shared" ca="1" si="2"/>
        <v>22.05</v>
      </c>
      <c r="H66" s="64" t="str">
        <f t="shared" ca="1" si="3"/>
        <v>L</v>
      </c>
      <c r="I66" s="64">
        <f t="shared" ca="1" si="4"/>
        <v>23.62</v>
      </c>
      <c r="J66" s="64" t="str">
        <f t="shared" ca="1" si="5"/>
        <v>L</v>
      </c>
      <c r="K66" s="64">
        <f t="shared" ca="1" si="6"/>
        <v>20.39</v>
      </c>
      <c r="L66" s="64" t="str">
        <f t="shared" ca="1" si="7"/>
        <v>L</v>
      </c>
      <c r="M66" s="64">
        <f t="shared" ca="1" si="8"/>
        <v>20.22</v>
      </c>
      <c r="N66" s="64" t="str">
        <f t="shared" ca="1" si="9"/>
        <v>L</v>
      </c>
      <c r="O66" s="66">
        <f t="shared" ca="1" si="14"/>
        <v>13</v>
      </c>
      <c r="P66" s="33">
        <f t="shared" ca="1" si="15"/>
        <v>5</v>
      </c>
      <c r="Q66" s="146">
        <f t="shared" ca="1" si="16"/>
        <v>38.46</v>
      </c>
      <c r="R66" s="68">
        <f t="shared" ca="1" si="10"/>
        <v>26.37</v>
      </c>
      <c r="S66" s="68">
        <f t="shared" ca="1" si="17"/>
        <v>22.495384615384619</v>
      </c>
      <c r="T66" s="69">
        <f t="shared" ca="1" si="18"/>
        <v>27.495384615384619</v>
      </c>
      <c r="U66" s="31">
        <f ca="1">IF(A66&lt;($V$8+1),AllPlayers!L58,0)</f>
        <v>202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Des Barry</v>
      </c>
      <c r="D67" s="67" t="str">
        <f t="shared" ca="1" si="13"/>
        <v>(Bishopsford)</v>
      </c>
      <c r="E67" s="64">
        <f t="shared" ca="1" si="0"/>
        <v>21.97</v>
      </c>
      <c r="F67" s="64" t="str">
        <f t="shared" ca="1" si="1"/>
        <v>L</v>
      </c>
      <c r="G67" s="64">
        <f t="shared" ca="1" si="2"/>
        <v>23.48</v>
      </c>
      <c r="H67" s="64" t="str">
        <f t="shared" ca="1" si="3"/>
        <v>W</v>
      </c>
      <c r="I67" s="64">
        <f t="shared" ca="1" si="4"/>
        <v>19.59</v>
      </c>
      <c r="J67" s="64" t="str">
        <f t="shared" ca="1" si="5"/>
        <v>L</v>
      </c>
      <c r="K67" s="64">
        <f t="shared" ca="1" si="6"/>
        <v>22.23</v>
      </c>
      <c r="L67" s="64" t="str">
        <f t="shared" ca="1" si="7"/>
        <v>W</v>
      </c>
      <c r="M67" s="64">
        <f t="shared" ca="1" si="8"/>
        <v>22.78</v>
      </c>
      <c r="N67" s="64" t="str">
        <f t="shared" ca="1" si="9"/>
        <v>L</v>
      </c>
      <c r="O67" s="66">
        <f t="shared" ca="1" si="14"/>
        <v>14</v>
      </c>
      <c r="P67" s="33">
        <f t="shared" ca="1" si="15"/>
        <v>6</v>
      </c>
      <c r="Q67" s="146">
        <f t="shared" ca="1" si="16"/>
        <v>42.86</v>
      </c>
      <c r="R67" s="68">
        <f t="shared" ca="1" si="10"/>
        <v>24.18</v>
      </c>
      <c r="S67" s="68">
        <f t="shared" ca="1" si="17"/>
        <v>21.372142857142858</v>
      </c>
      <c r="T67" s="69">
        <f t="shared" ca="1" si="18"/>
        <v>27.372142857142858</v>
      </c>
      <c r="U67" s="31">
        <f ca="1">IF(A67&lt;($V$8+1),AllPlayers!L59,0)</f>
        <v>29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Martin Carnell</v>
      </c>
      <c r="D68" s="67" t="str">
        <f t="shared" ca="1" si="13"/>
        <v>(Farmers)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25.76</v>
      </c>
      <c r="H68" s="64" t="str">
        <f t="shared" ca="1" si="3"/>
        <v>W</v>
      </c>
      <c r="I68" s="64">
        <f t="shared" ca="1" si="4"/>
        <v>22.33</v>
      </c>
      <c r="J68" s="64" t="str">
        <f t="shared" ca="1" si="5"/>
        <v>L</v>
      </c>
      <c r="K68" s="64">
        <f t="shared" ca="1" si="6"/>
        <v>21.03</v>
      </c>
      <c r="L68" s="64" t="str">
        <f t="shared" ca="1" si="7"/>
        <v>W</v>
      </c>
      <c r="M68" s="64">
        <f t="shared" ca="1" si="8"/>
        <v>21.3</v>
      </c>
      <c r="N68" s="64" t="str">
        <f t="shared" ca="1" si="9"/>
        <v>L</v>
      </c>
      <c r="O68" s="66">
        <f t="shared" ca="1" si="14"/>
        <v>13</v>
      </c>
      <c r="P68" s="33">
        <f t="shared" ca="1" si="15"/>
        <v>5</v>
      </c>
      <c r="Q68" s="146">
        <f t="shared" ca="1" si="16"/>
        <v>38.46</v>
      </c>
      <c r="R68" s="68">
        <f t="shared" ca="1" si="10"/>
        <v>25.76</v>
      </c>
      <c r="S68" s="68">
        <f t="shared" ca="1" si="17"/>
        <v>22.37153846153846</v>
      </c>
      <c r="T68" s="69">
        <f t="shared" ca="1" si="18"/>
        <v>27.37153846153846</v>
      </c>
      <c r="U68" s="31">
        <f ca="1">IF(A68&lt;($V$8+1),AllPlayers!L60,0)</f>
        <v>159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Simon Beagle</v>
      </c>
      <c r="D69" s="67" t="str">
        <f t="shared" ca="1" si="13"/>
        <v>(West Byfleet)</v>
      </c>
      <c r="E69" s="64">
        <f t="shared" ca="1" si="0"/>
        <v>22.43</v>
      </c>
      <c r="F69" s="64" t="str">
        <f t="shared" ca="1" si="1"/>
        <v>W</v>
      </c>
      <c r="G69" s="64">
        <f t="shared" ca="1" si="2"/>
        <v>21.13</v>
      </c>
      <c r="H69" s="64" t="str">
        <f t="shared" ca="1" si="3"/>
        <v>W</v>
      </c>
      <c r="I69" s="64">
        <f t="shared" ca="1" si="4"/>
        <v>21.01</v>
      </c>
      <c r="J69" s="64" t="str">
        <f t="shared" ca="1" si="5"/>
        <v>W</v>
      </c>
      <c r="K69" s="64">
        <f t="shared" ca="1" si="6"/>
        <v>22.18</v>
      </c>
      <c r="L69" s="64" t="str">
        <f t="shared" ca="1" si="7"/>
        <v>L</v>
      </c>
      <c r="M69" s="64">
        <f t="shared" ca="1" si="8"/>
        <v>23.38</v>
      </c>
      <c r="N69" s="64" t="str">
        <f t="shared" ca="1" si="9"/>
        <v>L</v>
      </c>
      <c r="O69" s="66">
        <f t="shared" ca="1" si="14"/>
        <v>12</v>
      </c>
      <c r="P69" s="33">
        <f t="shared" ca="1" si="15"/>
        <v>5</v>
      </c>
      <c r="Q69" s="146">
        <f t="shared" ca="1" si="16"/>
        <v>41.67</v>
      </c>
      <c r="R69" s="68">
        <f t="shared" ca="1" si="10"/>
        <v>25.93</v>
      </c>
      <c r="S69" s="68">
        <f t="shared" ca="1" si="17"/>
        <v>21.945833333333336</v>
      </c>
      <c r="T69" s="69">
        <f t="shared" ca="1" si="18"/>
        <v>26.945833333333336</v>
      </c>
      <c r="U69" s="31">
        <f ca="1">IF(A69&lt;($V$8+1),AllPlayers!L61,0)</f>
        <v>201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Ian Thorley</v>
      </c>
      <c r="D70" s="67" t="str">
        <f t="shared" ca="1" si="13"/>
        <v>(Bishopsford)</v>
      </c>
      <c r="E70" s="64">
        <f t="shared" ca="1" si="0"/>
        <v>20.350000000000001</v>
      </c>
      <c r="F70" s="64" t="str">
        <f t="shared" ca="1" si="1"/>
        <v>L</v>
      </c>
      <c r="G70" s="64">
        <f t="shared" ca="1" si="2"/>
        <v>22.69</v>
      </c>
      <c r="H70" s="64" t="str">
        <f t="shared" ca="1" si="3"/>
        <v>L</v>
      </c>
      <c r="I70" s="64">
        <f t="shared" ca="1" si="4"/>
        <v>19.64</v>
      </c>
      <c r="J70" s="64" t="str">
        <f t="shared" ca="1" si="5"/>
        <v>W</v>
      </c>
      <c r="K70" s="64">
        <f t="shared" ca="1" si="6"/>
        <v>22.66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13</v>
      </c>
      <c r="P70" s="33">
        <f t="shared" ca="1" si="15"/>
        <v>6</v>
      </c>
      <c r="Q70" s="146">
        <f t="shared" ca="1" si="16"/>
        <v>46.15</v>
      </c>
      <c r="R70" s="68">
        <f t="shared" ca="1" si="10"/>
        <v>22.69</v>
      </c>
      <c r="S70" s="68">
        <f t="shared" ca="1" si="17"/>
        <v>20.69</v>
      </c>
      <c r="T70" s="69">
        <f t="shared" ca="1" si="18"/>
        <v>26.69</v>
      </c>
      <c r="U70" s="31">
        <f ca="1">IF(A70&lt;($V$8+1),AllPlayers!L62,0)</f>
        <v>36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Charlie Martin</v>
      </c>
      <c r="D71" s="67" t="str">
        <f t="shared" ca="1" si="13"/>
        <v>(WWMC)</v>
      </c>
      <c r="E71" s="64">
        <f t="shared" ca="1" si="0"/>
        <v>18.73</v>
      </c>
      <c r="F71" s="64" t="str">
        <f t="shared" ca="1" si="1"/>
        <v>W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>
        <f t="shared" ca="1" si="6"/>
        <v>20.170000000000002</v>
      </c>
      <c r="L71" s="64" t="str">
        <f t="shared" ca="1" si="7"/>
        <v>L</v>
      </c>
      <c r="M71" s="64">
        <f t="shared" ca="1" si="8"/>
        <v>20.81</v>
      </c>
      <c r="N71" s="64" t="str">
        <f t="shared" ca="1" si="9"/>
        <v>L</v>
      </c>
      <c r="O71" s="66">
        <f t="shared" ca="1" si="14"/>
        <v>11</v>
      </c>
      <c r="P71" s="33">
        <f t="shared" ca="1" si="15"/>
        <v>4</v>
      </c>
      <c r="Q71" s="146">
        <f t="shared" ca="1" si="16"/>
        <v>36.36</v>
      </c>
      <c r="R71" s="68">
        <f t="shared" ca="1" si="10"/>
        <v>26.84</v>
      </c>
      <c r="S71" s="68">
        <f t="shared" ca="1" si="17"/>
        <v>22.528181818181817</v>
      </c>
      <c r="T71" s="69">
        <f t="shared" ca="1" si="18"/>
        <v>26.528181818181817</v>
      </c>
      <c r="U71" s="31">
        <f ca="1">IF(A71&lt;($V$8+1),AllPlayers!L63,0)</f>
        <v>183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Daryl Reino</v>
      </c>
      <c r="D72" s="67" t="str">
        <f t="shared" ca="1" si="13"/>
        <v>(Epsom)</v>
      </c>
      <c r="E72" s="64">
        <f t="shared" ca="1" si="0"/>
        <v>24.9</v>
      </c>
      <c r="F72" s="64" t="str">
        <f t="shared" ca="1" si="1"/>
        <v>W</v>
      </c>
      <c r="G72" s="64">
        <f t="shared" ca="1" si="2"/>
        <v>23.33</v>
      </c>
      <c r="H72" s="64" t="str">
        <f t="shared" ca="1" si="3"/>
        <v>L</v>
      </c>
      <c r="I72" s="64">
        <f t="shared" ca="1" si="4"/>
        <v>24.82</v>
      </c>
      <c r="J72" s="64" t="str">
        <f t="shared" ca="1" si="5"/>
        <v>L</v>
      </c>
      <c r="K72" s="64">
        <f t="shared" ca="1" si="6"/>
        <v>17.48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12</v>
      </c>
      <c r="P72" s="33">
        <f t="shared" ca="1" si="15"/>
        <v>4</v>
      </c>
      <c r="Q72" s="146">
        <f t="shared" ca="1" si="16"/>
        <v>33.33</v>
      </c>
      <c r="R72" s="68">
        <f t="shared" ca="1" si="10"/>
        <v>25.05</v>
      </c>
      <c r="S72" s="68">
        <f t="shared" ca="1" si="17"/>
        <v>22.412499999999998</v>
      </c>
      <c r="T72" s="69">
        <f t="shared" ca="1" si="18"/>
        <v>26.412499999999998</v>
      </c>
      <c r="U72" s="31">
        <f ca="1">IF(A72&lt;($V$8+1),AllPlayers!L64,0)</f>
        <v>54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James Taylor</v>
      </c>
      <c r="D73" s="67" t="str">
        <f t="shared" ca="1" si="13"/>
        <v>(St Peter's)</v>
      </c>
      <c r="E73" s="64">
        <f t="shared" ca="1" si="0"/>
        <v>21.68</v>
      </c>
      <c r="F73" s="64" t="str">
        <f t="shared" ca="1" si="1"/>
        <v>W</v>
      </c>
      <c r="G73" s="64">
        <f t="shared" ca="1" si="2"/>
        <v>21.12</v>
      </c>
      <c r="H73" s="64" t="str">
        <f t="shared" ca="1" si="3"/>
        <v>W</v>
      </c>
      <c r="I73" s="64">
        <f t="shared" ca="1" si="4"/>
        <v>21.1</v>
      </c>
      <c r="J73" s="64" t="str">
        <f t="shared" ca="1" si="5"/>
        <v>L</v>
      </c>
      <c r="K73" s="64">
        <f t="shared" ca="1" si="6"/>
        <v>19.649999999999999</v>
      </c>
      <c r="L73" s="64" t="str">
        <f t="shared" ca="1" si="7"/>
        <v>W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13</v>
      </c>
      <c r="P73" s="33">
        <f t="shared" ca="1" si="15"/>
        <v>5</v>
      </c>
      <c r="Q73" s="146">
        <f t="shared" ca="1" si="16"/>
        <v>38.46</v>
      </c>
      <c r="R73" s="68">
        <f t="shared" ca="1" si="10"/>
        <v>23.21</v>
      </c>
      <c r="S73" s="68">
        <f t="shared" ca="1" si="17"/>
        <v>20.986153846153847</v>
      </c>
      <c r="T73" s="69">
        <f t="shared" ca="1" si="18"/>
        <v>25.986153846153847</v>
      </c>
      <c r="U73" s="31">
        <f ca="1">IF(A73&lt;($V$8+1),AllPlayers!L65,0)</f>
        <v>105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Andy Morgan</v>
      </c>
      <c r="D74" s="67" t="str">
        <f t="shared" ca="1" si="13"/>
        <v>(St Peter's)</v>
      </c>
      <c r="E74" s="64">
        <f t="shared" ca="1" si="0"/>
        <v>22.03</v>
      </c>
      <c r="F74" s="64" t="str">
        <f t="shared" ca="1" si="1"/>
        <v>L</v>
      </c>
      <c r="G74" s="64">
        <f t="shared" ca="1" si="2"/>
        <v>16.62</v>
      </c>
      <c r="H74" s="64" t="str">
        <f t="shared" ca="1" si="3"/>
        <v>L</v>
      </c>
      <c r="I74" s="64">
        <f t="shared" ca="1" si="4"/>
        <v>21.67</v>
      </c>
      <c r="J74" s="64" t="str">
        <f t="shared" ca="1" si="5"/>
        <v>W</v>
      </c>
      <c r="K74" s="64">
        <f t="shared" ca="1" si="6"/>
        <v>18.75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13</v>
      </c>
      <c r="P74" s="33">
        <f t="shared" ca="1" si="15"/>
        <v>5</v>
      </c>
      <c r="Q74" s="146">
        <f t="shared" ca="1" si="16"/>
        <v>38.46</v>
      </c>
      <c r="R74" s="68">
        <f t="shared" ref="R74:R137" ca="1" si="19">IF(U74&gt;0,VLOOKUP(U74,PlayerID,13,FALSE),"")</f>
        <v>23.39</v>
      </c>
      <c r="S74" s="68">
        <f t="shared" ca="1" si="17"/>
        <v>20.785384615384615</v>
      </c>
      <c r="T74" s="69">
        <f t="shared" ca="1" si="18"/>
        <v>25.785384615384615</v>
      </c>
      <c r="U74" s="31">
        <f ca="1">IF(A74&lt;($V$8+1),AllPlayers!L66,0)</f>
        <v>106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Ian Chalkley</v>
      </c>
      <c r="D75" s="67" t="str">
        <f t="shared" ref="D75:D138" ca="1" si="22">IF(U75&gt;0,VLOOKUP(VLOOKUP(U75,PlayerID,3,FALSE),Teams,3,FALSE),"")</f>
        <v>(West Byfleet)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23.17</v>
      </c>
      <c r="H75" s="64" t="str">
        <f t="shared" ca="1" si="3"/>
        <v>W</v>
      </c>
      <c r="I75" s="64">
        <f t="shared" ca="1" si="4"/>
        <v>23.94</v>
      </c>
      <c r="J75" s="64" t="str">
        <f t="shared" ca="1" si="5"/>
        <v>L</v>
      </c>
      <c r="K75" s="64">
        <f t="shared" ca="1" si="6"/>
        <v>21.89</v>
      </c>
      <c r="L75" s="64" t="str">
        <f t="shared" ca="1" si="7"/>
        <v>L</v>
      </c>
      <c r="M75" s="64">
        <f t="shared" ca="1" si="8"/>
        <v>18.77</v>
      </c>
      <c r="N75" s="64" t="str">
        <f t="shared" ca="1" si="9"/>
        <v>L</v>
      </c>
      <c r="O75" s="66">
        <f t="shared" ref="O75:O138" ca="1" si="23">IF(U75&gt;0,VLOOKUP(U75,PlayerID,6,FALSE),"")</f>
        <v>11</v>
      </c>
      <c r="P75" s="33">
        <f t="shared" ref="P75:P138" ca="1" si="24">IF(U75&gt;0,VLOOKUP(U75,PlayerID,7,FALSE),"")</f>
        <v>4</v>
      </c>
      <c r="Q75" s="146">
        <f t="shared" ref="Q75:Q138" ca="1" si="25">IF(U75&gt;0,ROUND(VLOOKUP(U75,PlayerID,8,FALSE),2),"")</f>
        <v>36.36</v>
      </c>
      <c r="R75" s="68">
        <f t="shared" ca="1" si="19"/>
        <v>25.88</v>
      </c>
      <c r="S75" s="68">
        <f t="shared" ref="S75:S138" ca="1" si="26">IF(U75&gt;0,VLOOKUP(U75,PlayerID,9,FALSE),"")</f>
        <v>21.656363636363636</v>
      </c>
      <c r="T75" s="69">
        <f t="shared" ref="T75:T138" ca="1" si="27">IF(U75&gt;0,VLOOKUP(U75,PlayerID,10,FALSE),"")</f>
        <v>25.656363636363636</v>
      </c>
      <c r="U75" s="31">
        <f ca="1">IF(A75&lt;($V$8+1),AllPlayers!L67,0)</f>
        <v>203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Ronnie Godbeer</v>
      </c>
      <c r="D76" s="67" t="str">
        <f t="shared" ca="1" si="22"/>
        <v>(WWMC)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21.58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6</v>
      </c>
      <c r="P76" s="33">
        <f t="shared" ca="1" si="24"/>
        <v>4</v>
      </c>
      <c r="Q76" s="146">
        <f t="shared" ca="1" si="25"/>
        <v>66.67</v>
      </c>
      <c r="R76" s="68">
        <f t="shared" ca="1" si="19"/>
        <v>26.68</v>
      </c>
      <c r="S76" s="68">
        <f t="shared" ca="1" si="26"/>
        <v>21.616666666666664</v>
      </c>
      <c r="T76" s="69">
        <f t="shared" ca="1" si="27"/>
        <v>25.616666666666664</v>
      </c>
      <c r="U76" s="31">
        <f ca="1">IF(A76&lt;($V$8+1),AllPlayers!L68,0)</f>
        <v>185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Andy Nye</v>
      </c>
      <c r="D77" s="67" t="str">
        <f t="shared" ca="1" si="22"/>
        <v>(Farmers)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23.61</v>
      </c>
      <c r="H77" s="64" t="str">
        <f t="shared" ca="1" si="31"/>
        <v>L</v>
      </c>
      <c r="I77" s="64">
        <f t="shared" ca="1" si="32"/>
        <v>21.78</v>
      </c>
      <c r="J77" s="64" t="str">
        <f t="shared" ca="1" si="33"/>
        <v>L</v>
      </c>
      <c r="K77" s="64">
        <f t="shared" ca="1" si="34"/>
        <v>20.99</v>
      </c>
      <c r="L77" s="64" t="str">
        <f t="shared" ca="1" si="35"/>
        <v>L</v>
      </c>
      <c r="M77" s="64">
        <f t="shared" ca="1" si="36"/>
        <v>25.46</v>
      </c>
      <c r="N77" s="64" t="str">
        <f t="shared" ca="1" si="37"/>
        <v>L</v>
      </c>
      <c r="O77" s="66">
        <f t="shared" ca="1" si="23"/>
        <v>12</v>
      </c>
      <c r="P77" s="33">
        <f t="shared" ca="1" si="24"/>
        <v>3</v>
      </c>
      <c r="Q77" s="146">
        <f t="shared" ca="1" si="25"/>
        <v>25</v>
      </c>
      <c r="R77" s="68">
        <f t="shared" ca="1" si="19"/>
        <v>26.4</v>
      </c>
      <c r="S77" s="68">
        <f t="shared" ca="1" si="26"/>
        <v>22.606666666666669</v>
      </c>
      <c r="T77" s="69">
        <f t="shared" ca="1" si="27"/>
        <v>25.606666666666669</v>
      </c>
      <c r="U77" s="31">
        <f ca="1">IF(A77&lt;($V$8+1),AllPlayers!L69,0)</f>
        <v>161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Dave Horan</v>
      </c>
      <c r="D78" s="67" t="str">
        <f t="shared" ca="1" si="22"/>
        <v>(Sunbury)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5</v>
      </c>
      <c r="P78" s="33">
        <f t="shared" ca="1" si="24"/>
        <v>3</v>
      </c>
      <c r="Q78" s="146">
        <f t="shared" ca="1" si="25"/>
        <v>60</v>
      </c>
      <c r="R78" s="68">
        <f t="shared" ca="1" si="19"/>
        <v>27.33</v>
      </c>
      <c r="S78" s="68">
        <f t="shared" ca="1" si="26"/>
        <v>22.492000000000001</v>
      </c>
      <c r="T78" s="69">
        <f t="shared" ca="1" si="27"/>
        <v>25.492000000000001</v>
      </c>
      <c r="U78" s="31">
        <f ca="1">IF(A78&lt;($V$8+1),AllPlayers!L70,0)</f>
        <v>133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Byron Pendry</v>
      </c>
      <c r="D79" s="67" t="str">
        <f t="shared" ca="1" si="22"/>
        <v>(West Byfleet)</v>
      </c>
      <c r="E79" s="64">
        <f t="shared" ca="1" si="28"/>
        <v>17.86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7</v>
      </c>
      <c r="P79" s="33">
        <f t="shared" ca="1" si="24"/>
        <v>2</v>
      </c>
      <c r="Q79" s="146">
        <f t="shared" ca="1" si="25"/>
        <v>28.57</v>
      </c>
      <c r="R79" s="68">
        <f t="shared" ca="1" si="19"/>
        <v>25.42</v>
      </c>
      <c r="S79" s="68">
        <f t="shared" ca="1" si="26"/>
        <v>22.57</v>
      </c>
      <c r="T79" s="69">
        <f t="shared" ca="1" si="27"/>
        <v>24.57</v>
      </c>
      <c r="U79" s="31">
        <f ca="1">IF(A79&lt;($V$8+1),AllPlayers!L71,0)</f>
        <v>204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Matt Hall</v>
      </c>
      <c r="D80" s="67" t="str">
        <f t="shared" ca="1" si="22"/>
        <v>(Sunbury)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4</v>
      </c>
      <c r="P80" s="33">
        <f t="shared" ca="1" si="24"/>
        <v>1</v>
      </c>
      <c r="Q80" s="146">
        <f t="shared" ca="1" si="25"/>
        <v>25</v>
      </c>
      <c r="R80" s="68">
        <f t="shared" ca="1" si="19"/>
        <v>24.43</v>
      </c>
      <c r="S80" s="68">
        <f t="shared" ca="1" si="26"/>
        <v>23.462500000000002</v>
      </c>
      <c r="T80" s="69">
        <f t="shared" ca="1" si="27"/>
        <v>24.462500000000002</v>
      </c>
      <c r="U80" s="31">
        <f ca="1">IF(A80&lt;($V$8+1),AllPlayers!L72,0)</f>
        <v>134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Phil Mcdonnell</v>
      </c>
      <c r="D81" s="67" t="str">
        <f t="shared" ca="1" si="22"/>
        <v>(Forestdale)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22.95</v>
      </c>
      <c r="H81" s="64" t="str">
        <f t="shared" ca="1" si="31"/>
        <v>L</v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>
        <f t="shared" ca="1" si="36"/>
        <v>22.78</v>
      </c>
      <c r="N81" s="64" t="str">
        <f t="shared" ca="1" si="37"/>
        <v>W</v>
      </c>
      <c r="O81" s="66">
        <f t="shared" ca="1" si="23"/>
        <v>11</v>
      </c>
      <c r="P81" s="33">
        <f t="shared" ca="1" si="24"/>
        <v>3</v>
      </c>
      <c r="Q81" s="146">
        <f t="shared" ca="1" si="25"/>
        <v>27.27</v>
      </c>
      <c r="R81" s="68">
        <f t="shared" ca="1" si="19"/>
        <v>25.35</v>
      </c>
      <c r="S81" s="68">
        <f t="shared" ca="1" si="26"/>
        <v>21.37</v>
      </c>
      <c r="T81" s="69">
        <f t="shared" ca="1" si="27"/>
        <v>24.37</v>
      </c>
      <c r="U81" s="31">
        <f ca="1">IF(A81&lt;($V$8+1),AllPlayers!L73,0)</f>
        <v>79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Richard Mclaughlin</v>
      </c>
      <c r="D82" s="67" t="str">
        <f t="shared" ca="1" si="22"/>
        <v>(WWMC)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22.08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5</v>
      </c>
      <c r="P82" s="33">
        <f t="shared" ca="1" si="24"/>
        <v>2</v>
      </c>
      <c r="Q82" s="146">
        <f t="shared" ca="1" si="25"/>
        <v>40</v>
      </c>
      <c r="R82" s="68">
        <f t="shared" ca="1" si="19"/>
        <v>24.63</v>
      </c>
      <c r="S82" s="68">
        <f t="shared" ca="1" si="26"/>
        <v>22.175999999999998</v>
      </c>
      <c r="T82" s="69">
        <f t="shared" ca="1" si="27"/>
        <v>24.175999999999998</v>
      </c>
      <c r="U82" s="31">
        <f ca="1">IF(A82&lt;($V$8+1),AllPlayers!L74,0)</f>
        <v>181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Terry Dersley</v>
      </c>
      <c r="D83" s="67" t="str">
        <f t="shared" ca="1" si="22"/>
        <v>(Forestdale)</v>
      </c>
      <c r="E83" s="64">
        <f t="shared" ca="1" si="28"/>
        <v>20.37</v>
      </c>
      <c r="F83" s="64" t="str">
        <f t="shared" ca="1" si="29"/>
        <v>W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>
        <f t="shared" ca="1" si="36"/>
        <v>21.99</v>
      </c>
      <c r="N83" s="64" t="str">
        <f t="shared" ca="1" si="37"/>
        <v>L</v>
      </c>
      <c r="O83" s="66">
        <f t="shared" ca="1" si="23"/>
        <v>3</v>
      </c>
      <c r="P83" s="33">
        <f t="shared" ca="1" si="24"/>
        <v>2</v>
      </c>
      <c r="Q83" s="146">
        <f t="shared" ca="1" si="25"/>
        <v>66.67</v>
      </c>
      <c r="R83" s="68">
        <f t="shared" ca="1" si="19"/>
        <v>23.89</v>
      </c>
      <c r="S83" s="68">
        <f t="shared" ca="1" si="26"/>
        <v>22.083333333333332</v>
      </c>
      <c r="T83" s="69">
        <f t="shared" ca="1" si="27"/>
        <v>24.083333333333332</v>
      </c>
      <c r="U83" s="31">
        <f ca="1">IF(A83&lt;($V$8+1),AllPlayers!L75,0)</f>
        <v>88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Richard Cox</v>
      </c>
      <c r="D84" s="67" t="str">
        <f t="shared" ca="1" si="22"/>
        <v>(Arnie's Army)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20.62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22.89</v>
      </c>
      <c r="L84" s="64" t="str">
        <f t="shared" ca="1" si="35"/>
        <v>W</v>
      </c>
      <c r="M84" s="64">
        <f t="shared" ca="1" si="36"/>
        <v>21.17</v>
      </c>
      <c r="N84" s="64" t="str">
        <f t="shared" ca="1" si="37"/>
        <v>W</v>
      </c>
      <c r="O84" s="66">
        <f t="shared" ca="1" si="23"/>
        <v>10</v>
      </c>
      <c r="P84" s="33">
        <f t="shared" ca="1" si="24"/>
        <v>3</v>
      </c>
      <c r="Q84" s="146">
        <f t="shared" ca="1" si="25"/>
        <v>30</v>
      </c>
      <c r="R84" s="68">
        <f t="shared" ca="1" si="19"/>
        <v>25.69</v>
      </c>
      <c r="S84" s="68">
        <f t="shared" ca="1" si="26"/>
        <v>21.034000000000002</v>
      </c>
      <c r="T84" s="69">
        <f t="shared" ca="1" si="27"/>
        <v>24.034000000000002</v>
      </c>
      <c r="U84" s="31">
        <f ca="1">IF(A84&lt;($V$8+1),AllPlayers!L76,0)</f>
        <v>3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Dennis Harris</v>
      </c>
      <c r="D85" s="67" t="str">
        <f t="shared" ca="1" si="22"/>
        <v>(St Peter's)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22.15</v>
      </c>
      <c r="H85" s="64" t="str">
        <f t="shared" ca="1" si="31"/>
        <v>L</v>
      </c>
      <c r="I85" s="64">
        <f t="shared" ca="1" si="32"/>
        <v>22.98</v>
      </c>
      <c r="J85" s="64" t="str">
        <f t="shared" ca="1" si="33"/>
        <v>L</v>
      </c>
      <c r="K85" s="64">
        <f t="shared" ca="1" si="34"/>
        <v>18.34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13</v>
      </c>
      <c r="P85" s="33">
        <f t="shared" ca="1" si="24"/>
        <v>3</v>
      </c>
      <c r="Q85" s="146">
        <f t="shared" ca="1" si="25"/>
        <v>23.08</v>
      </c>
      <c r="R85" s="68">
        <f t="shared" ca="1" si="19"/>
        <v>23.72</v>
      </c>
      <c r="S85" s="68">
        <f t="shared" ca="1" si="26"/>
        <v>20.87153846153846</v>
      </c>
      <c r="T85" s="69">
        <f t="shared" ca="1" si="27"/>
        <v>23.87153846153846</v>
      </c>
      <c r="U85" s="31">
        <f ca="1">IF(A85&lt;($V$8+1),AllPlayers!L77,0)</f>
        <v>108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Steve Hylands</v>
      </c>
      <c r="D86" s="67" t="str">
        <f t="shared" ca="1" si="22"/>
        <v>(Forestdale)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1</v>
      </c>
      <c r="Q86" s="146">
        <f t="shared" ca="1" si="25"/>
        <v>100</v>
      </c>
      <c r="R86" s="68">
        <f t="shared" ca="1" si="19"/>
        <v>22.83</v>
      </c>
      <c r="S86" s="68">
        <f t="shared" ca="1" si="26"/>
        <v>22.83</v>
      </c>
      <c r="T86" s="69">
        <f t="shared" ca="1" si="27"/>
        <v>23.83</v>
      </c>
      <c r="U86" s="31">
        <f ca="1">IF(A86&lt;($V$8+1),AllPlayers!L78,0)</f>
        <v>87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Matthew Chamberlain</v>
      </c>
      <c r="D87" s="67" t="str">
        <f t="shared" ca="1" si="22"/>
        <v>(Forestdale)</v>
      </c>
      <c r="E87" s="64">
        <f t="shared" ca="1" si="28"/>
        <v>19.2</v>
      </c>
      <c r="F87" s="64" t="str">
        <f t="shared" ca="1" si="29"/>
        <v>L</v>
      </c>
      <c r="G87" s="64">
        <f t="shared" ca="1" si="30"/>
        <v>21.83</v>
      </c>
      <c r="H87" s="64" t="str">
        <f t="shared" ca="1" si="31"/>
        <v>L</v>
      </c>
      <c r="I87" s="64">
        <f t="shared" ca="1" si="32"/>
        <v>19.88</v>
      </c>
      <c r="J87" s="64" t="str">
        <f t="shared" ca="1" si="33"/>
        <v>W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11</v>
      </c>
      <c r="P87" s="33">
        <f t="shared" ca="1" si="24"/>
        <v>3</v>
      </c>
      <c r="Q87" s="146">
        <f t="shared" ca="1" si="25"/>
        <v>27.27</v>
      </c>
      <c r="R87" s="68">
        <f t="shared" ca="1" si="19"/>
        <v>22.78</v>
      </c>
      <c r="S87" s="68">
        <f t="shared" ca="1" si="26"/>
        <v>20.804545454545451</v>
      </c>
      <c r="T87" s="69">
        <f t="shared" ca="1" si="27"/>
        <v>23.804545454545451</v>
      </c>
      <c r="U87" s="31">
        <f ca="1">IF(A87&lt;($V$8+1),AllPlayers!L79,0)</f>
        <v>82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Crook</v>
      </c>
      <c r="D88" s="67" t="str">
        <f t="shared" ca="1" si="22"/>
        <v>(Farmers)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21.35</v>
      </c>
      <c r="H88" s="64" t="str">
        <f t="shared" ca="1" si="31"/>
        <v>L</v>
      </c>
      <c r="I88" s="64">
        <f t="shared" ca="1" si="32"/>
        <v>17</v>
      </c>
      <c r="J88" s="64" t="str">
        <f t="shared" ca="1" si="33"/>
        <v>L</v>
      </c>
      <c r="K88" s="64">
        <f t="shared" ca="1" si="34"/>
        <v>20.11</v>
      </c>
      <c r="L88" s="64" t="str">
        <f t="shared" ca="1" si="35"/>
        <v>L</v>
      </c>
      <c r="M88" s="64">
        <f t="shared" ca="1" si="36"/>
        <v>21</v>
      </c>
      <c r="N88" s="64" t="str">
        <f t="shared" ca="1" si="37"/>
        <v>W</v>
      </c>
      <c r="O88" s="66">
        <f t="shared" ca="1" si="23"/>
        <v>14</v>
      </c>
      <c r="P88" s="33">
        <f t="shared" ca="1" si="24"/>
        <v>3</v>
      </c>
      <c r="Q88" s="146">
        <f t="shared" ca="1" si="25"/>
        <v>21.43</v>
      </c>
      <c r="R88" s="68">
        <f t="shared" ca="1" si="19"/>
        <v>23.99</v>
      </c>
      <c r="S88" s="68">
        <f t="shared" ca="1" si="26"/>
        <v>20.80142857142857</v>
      </c>
      <c r="T88" s="69">
        <f t="shared" ca="1" si="27"/>
        <v>23.80142857142857</v>
      </c>
      <c r="U88" s="31">
        <f ca="1">IF(A88&lt;($V$8+1),AllPlayers!L80,0)</f>
        <v>154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Martin Byrne</v>
      </c>
      <c r="D89" s="67" t="str">
        <f t="shared" ca="1" si="22"/>
        <v>(Epsom)</v>
      </c>
      <c r="E89" s="64">
        <f t="shared" ca="1" si="28"/>
        <v>19.47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21.14</v>
      </c>
      <c r="J89" s="64" t="str">
        <f t="shared" ca="1" si="33"/>
        <v>L</v>
      </c>
      <c r="K89" s="64">
        <f t="shared" ca="1" si="34"/>
        <v>20.18</v>
      </c>
      <c r="L89" s="64" t="str">
        <f t="shared" ca="1" si="35"/>
        <v>W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11</v>
      </c>
      <c r="P89" s="33">
        <f t="shared" ca="1" si="24"/>
        <v>3</v>
      </c>
      <c r="Q89" s="146">
        <f t="shared" ca="1" si="25"/>
        <v>27.27</v>
      </c>
      <c r="R89" s="68">
        <f t="shared" ca="1" si="19"/>
        <v>24.24</v>
      </c>
      <c r="S89" s="68">
        <f t="shared" ca="1" si="26"/>
        <v>20.726363636363637</v>
      </c>
      <c r="T89" s="69">
        <f t="shared" ca="1" si="27"/>
        <v>23.726363636363637</v>
      </c>
      <c r="U89" s="31">
        <f ca="1">IF(A89&lt;($V$8+1),AllPlayers!L81,0)</f>
        <v>51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Lee Royal</v>
      </c>
      <c r="D90" s="67" t="str">
        <f t="shared" ca="1" si="22"/>
        <v>(St Peter's)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16.88</v>
      </c>
      <c r="H90" s="64" t="str">
        <f t="shared" ca="1" si="31"/>
        <v>L</v>
      </c>
      <c r="I90" s="64">
        <f t="shared" ca="1" si="32"/>
        <v>21.66</v>
      </c>
      <c r="J90" s="64" t="str">
        <f t="shared" ca="1" si="33"/>
        <v>L</v>
      </c>
      <c r="K90" s="64">
        <f t="shared" ca="1" si="34"/>
        <v>18.43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8</v>
      </c>
      <c r="P90" s="33">
        <f t="shared" ca="1" si="24"/>
        <v>3</v>
      </c>
      <c r="Q90" s="146">
        <f t="shared" ca="1" si="25"/>
        <v>37.5</v>
      </c>
      <c r="R90" s="68">
        <f t="shared" ca="1" si="19"/>
        <v>24.94</v>
      </c>
      <c r="S90" s="68">
        <f t="shared" ca="1" si="26"/>
        <v>20.01125</v>
      </c>
      <c r="T90" s="69">
        <f t="shared" ca="1" si="27"/>
        <v>23.01125</v>
      </c>
      <c r="U90" s="31">
        <f ca="1">IF(A90&lt;($V$8+1),AllPlayers!L82,0)</f>
        <v>107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James Kent</v>
      </c>
      <c r="D91" s="67" t="str">
        <f t="shared" ca="1" si="22"/>
        <v>(West Byfleet)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7</v>
      </c>
      <c r="P91" s="33">
        <f t="shared" ca="1" si="24"/>
        <v>1</v>
      </c>
      <c r="Q91" s="146">
        <f t="shared" ca="1" si="25"/>
        <v>14.29</v>
      </c>
      <c r="R91" s="68">
        <f t="shared" ca="1" si="19"/>
        <v>23.6</v>
      </c>
      <c r="S91" s="68">
        <f t="shared" ca="1" si="26"/>
        <v>21.999999999999996</v>
      </c>
      <c r="T91" s="69">
        <f t="shared" ca="1" si="27"/>
        <v>22.999999999999996</v>
      </c>
      <c r="U91" s="31">
        <f ca="1">IF(A91&lt;($V$8+1),AllPlayers!L83,0)</f>
        <v>205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Steve Cole</v>
      </c>
      <c r="D92" s="67" t="str">
        <f t="shared" ca="1" si="22"/>
        <v>(Sunbury)</v>
      </c>
      <c r="E92" s="64">
        <f t="shared" ca="1" si="28"/>
        <v>18.87</v>
      </c>
      <c r="F92" s="64" t="str">
        <f t="shared" ca="1" si="29"/>
        <v>L</v>
      </c>
      <c r="G92" s="64">
        <f t="shared" ca="1" si="30"/>
        <v>18.79</v>
      </c>
      <c r="H92" s="64" t="str">
        <f t="shared" ca="1" si="31"/>
        <v>W</v>
      </c>
      <c r="I92" s="64">
        <f t="shared" ca="1" si="32"/>
        <v>21.04</v>
      </c>
      <c r="J92" s="64" t="str">
        <f t="shared" ca="1" si="33"/>
        <v>L</v>
      </c>
      <c r="K92" s="64">
        <f t="shared" ca="1" si="34"/>
        <v>18.38</v>
      </c>
      <c r="L92" s="64" t="str">
        <f t="shared" ca="1" si="35"/>
        <v>L</v>
      </c>
      <c r="M92" s="64">
        <f t="shared" ca="1" si="36"/>
        <v>21.16</v>
      </c>
      <c r="N92" s="64" t="str">
        <f t="shared" ca="1" si="37"/>
        <v>L</v>
      </c>
      <c r="O92" s="66">
        <f t="shared" ca="1" si="23"/>
        <v>13</v>
      </c>
      <c r="P92" s="33">
        <f t="shared" ca="1" si="24"/>
        <v>3</v>
      </c>
      <c r="Q92" s="146">
        <f t="shared" ca="1" si="25"/>
        <v>23.08</v>
      </c>
      <c r="R92" s="68">
        <f t="shared" ca="1" si="19"/>
        <v>22.62</v>
      </c>
      <c r="S92" s="68">
        <f t="shared" ca="1" si="26"/>
        <v>19.99384615384615</v>
      </c>
      <c r="T92" s="69">
        <f t="shared" ca="1" si="27"/>
        <v>22.99384615384615</v>
      </c>
      <c r="U92" s="31">
        <f ca="1">IF(A92&lt;($V$8+1),AllPlayers!L84,0)</f>
        <v>130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Darren Everret</v>
      </c>
      <c r="D93" s="67" t="str">
        <f t="shared" ca="1" si="22"/>
        <v>(Arnie's Army)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21.74</v>
      </c>
      <c r="H93" s="64" t="str">
        <f t="shared" ca="1" si="31"/>
        <v>L</v>
      </c>
      <c r="I93" s="64">
        <f t="shared" ca="1" si="32"/>
        <v>18.93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>
        <f t="shared" ca="1" si="36"/>
        <v>23.57</v>
      </c>
      <c r="N93" s="64" t="str">
        <f t="shared" ca="1" si="37"/>
        <v>L</v>
      </c>
      <c r="O93" s="66">
        <f t="shared" ca="1" si="23"/>
        <v>8</v>
      </c>
      <c r="P93" s="33">
        <f t="shared" ca="1" si="24"/>
        <v>2</v>
      </c>
      <c r="Q93" s="146">
        <f t="shared" ca="1" si="25"/>
        <v>25</v>
      </c>
      <c r="R93" s="68">
        <f t="shared" ca="1" si="19"/>
        <v>23.57</v>
      </c>
      <c r="S93" s="68">
        <f t="shared" ca="1" si="26"/>
        <v>20.988749999999996</v>
      </c>
      <c r="T93" s="69">
        <f t="shared" ca="1" si="27"/>
        <v>22.988749999999996</v>
      </c>
      <c r="U93" s="31">
        <f ca="1">IF(A93&lt;($V$8+1),AllPlayers!L85,0)</f>
        <v>10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Daniel O'Keeffe</v>
      </c>
      <c r="D94" s="67" t="str">
        <f t="shared" ca="1" si="22"/>
        <v>(Bishopsford)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22.94</v>
      </c>
      <c r="N94" s="64" t="str">
        <f t="shared" ca="1" si="37"/>
        <v>L</v>
      </c>
      <c r="O94" s="66">
        <f t="shared" ca="1" si="23"/>
        <v>1</v>
      </c>
      <c r="P94" s="33">
        <f t="shared" ca="1" si="24"/>
        <v>0</v>
      </c>
      <c r="Q94" s="146">
        <f t="shared" ca="1" si="25"/>
        <v>0</v>
      </c>
      <c r="R94" s="68">
        <f t="shared" ca="1" si="19"/>
        <v>22.94</v>
      </c>
      <c r="S94" s="68">
        <f t="shared" ca="1" si="26"/>
        <v>22.94</v>
      </c>
      <c r="T94" s="69">
        <f t="shared" ca="1" si="27"/>
        <v>22.94</v>
      </c>
      <c r="U94" s="31">
        <f ca="1">IF(A94&lt;($V$8+1),AllPlayers!L86,0)</f>
        <v>42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Mark Tomlin</v>
      </c>
      <c r="D95" s="67" t="str">
        <f t="shared" ca="1" si="22"/>
        <v>(Epsom)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6">
        <f t="shared" ca="1" si="25"/>
        <v>0</v>
      </c>
      <c r="R95" s="68">
        <f t="shared" ca="1" si="19"/>
        <v>22.92</v>
      </c>
      <c r="S95" s="68">
        <f t="shared" ca="1" si="26"/>
        <v>22.92</v>
      </c>
      <c r="T95" s="69">
        <f t="shared" ca="1" si="27"/>
        <v>22.92</v>
      </c>
      <c r="U95" s="31">
        <f ca="1">IF(A95&lt;($V$8+1),AllPlayers!L87,0)</f>
        <v>62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Ray Crook</v>
      </c>
      <c r="D96" s="67" t="str">
        <f t="shared" ca="1" si="22"/>
        <v>(Farmers)</v>
      </c>
      <c r="E96" s="64" t="str">
        <f t="shared" ca="1" si="28"/>
        <v/>
      </c>
      <c r="F96" s="64" t="str">
        <f t="shared" ca="1" si="29"/>
        <v/>
      </c>
      <c r="G96" s="64">
        <f t="shared" ca="1" si="30"/>
        <v>18.03</v>
      </c>
      <c r="H96" s="64" t="str">
        <f t="shared" ca="1" si="31"/>
        <v>L</v>
      </c>
      <c r="I96" s="64">
        <f t="shared" ca="1" si="32"/>
        <v>20.67</v>
      </c>
      <c r="J96" s="64" t="str">
        <f t="shared" ca="1" si="33"/>
        <v>L</v>
      </c>
      <c r="K96" s="64">
        <f t="shared" ca="1" si="34"/>
        <v>17.61</v>
      </c>
      <c r="L96" s="64" t="str">
        <f t="shared" ca="1" si="35"/>
        <v>L</v>
      </c>
      <c r="M96" s="64">
        <f t="shared" ca="1" si="36"/>
        <v>20.3</v>
      </c>
      <c r="N96" s="64" t="str">
        <f t="shared" ca="1" si="37"/>
        <v>L</v>
      </c>
      <c r="O96" s="66">
        <f t="shared" ca="1" si="23"/>
        <v>12</v>
      </c>
      <c r="P96" s="33">
        <f t="shared" ca="1" si="24"/>
        <v>3</v>
      </c>
      <c r="Q96" s="146">
        <f t="shared" ca="1" si="25"/>
        <v>25</v>
      </c>
      <c r="R96" s="68">
        <f t="shared" ca="1" si="19"/>
        <v>23.8</v>
      </c>
      <c r="S96" s="68">
        <f t="shared" ca="1" si="26"/>
        <v>19.565000000000001</v>
      </c>
      <c r="T96" s="69">
        <f t="shared" ca="1" si="27"/>
        <v>22.565000000000001</v>
      </c>
      <c r="U96" s="31">
        <f ca="1">IF(A96&lt;($V$8+1),AllPlayers!L88,0)</f>
        <v>153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Mick Smith</v>
      </c>
      <c r="D97" s="67" t="str">
        <f t="shared" ca="1" si="22"/>
        <v>(Farmers)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1</v>
      </c>
      <c r="Q97" s="146">
        <f t="shared" ca="1" si="25"/>
        <v>50</v>
      </c>
      <c r="R97" s="68">
        <f t="shared" ca="1" si="19"/>
        <v>23.48</v>
      </c>
      <c r="S97" s="68">
        <f t="shared" ca="1" si="26"/>
        <v>21.524999999999999</v>
      </c>
      <c r="T97" s="69">
        <f t="shared" ca="1" si="27"/>
        <v>22.524999999999999</v>
      </c>
      <c r="U97" s="31">
        <f ca="1">IF(A97&lt;($V$8+1),AllPlayers!L89,0)</f>
        <v>156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Dave Godfrey</v>
      </c>
      <c r="D98" s="67" t="str">
        <f t="shared" ca="1" si="22"/>
        <v>(Forestdale)</v>
      </c>
      <c r="E98" s="64">
        <f t="shared" ca="1" si="28"/>
        <v>19.559999999999999</v>
      </c>
      <c r="F98" s="64" t="str">
        <f t="shared" ca="1" si="29"/>
        <v>L</v>
      </c>
      <c r="G98" s="64" t="str">
        <f t="shared" ca="1" si="30"/>
        <v/>
      </c>
      <c r="H98" s="64" t="str">
        <f t="shared" ca="1" si="31"/>
        <v/>
      </c>
      <c r="I98" s="64">
        <f t="shared" ca="1" si="32"/>
        <v>20.18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18.88</v>
      </c>
      <c r="N98" s="64" t="str">
        <f t="shared" ca="1" si="37"/>
        <v>L</v>
      </c>
      <c r="O98" s="66">
        <f t="shared" ca="1" si="23"/>
        <v>10</v>
      </c>
      <c r="P98" s="33">
        <f t="shared" ca="1" si="24"/>
        <v>2</v>
      </c>
      <c r="Q98" s="146">
        <f t="shared" ca="1" si="25"/>
        <v>20</v>
      </c>
      <c r="R98" s="68">
        <f t="shared" ca="1" si="19"/>
        <v>25.06</v>
      </c>
      <c r="S98" s="68">
        <f t="shared" ca="1" si="26"/>
        <v>20.429000000000002</v>
      </c>
      <c r="T98" s="69">
        <f t="shared" ca="1" si="27"/>
        <v>22.429000000000002</v>
      </c>
      <c r="U98" s="31">
        <f ca="1">IF(A98&lt;($V$8+1),AllPlayers!L90,0)</f>
        <v>80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Daryl Clark</v>
      </c>
      <c r="D99" s="67" t="str">
        <f t="shared" ca="1" si="22"/>
        <v>(Bishopsford)</v>
      </c>
      <c r="E99" s="64">
        <f t="shared" ca="1" si="28"/>
        <v>16.489999999999998</v>
      </c>
      <c r="F99" s="64" t="str">
        <f t="shared" ca="1" si="29"/>
        <v>L</v>
      </c>
      <c r="G99" s="64">
        <f t="shared" ca="1" si="30"/>
        <v>19.420000000000002</v>
      </c>
      <c r="H99" s="64" t="str">
        <f t="shared" ca="1" si="31"/>
        <v>L</v>
      </c>
      <c r="I99" s="64">
        <f t="shared" ca="1" si="32"/>
        <v>19.02</v>
      </c>
      <c r="J99" s="64" t="str">
        <f t="shared" ca="1" si="33"/>
        <v>L</v>
      </c>
      <c r="K99" s="64">
        <f t="shared" ca="1" si="34"/>
        <v>20.329999999999998</v>
      </c>
      <c r="L99" s="64" t="str">
        <f t="shared" ca="1" si="35"/>
        <v>L</v>
      </c>
      <c r="M99" s="64">
        <f t="shared" ca="1" si="36"/>
        <v>19.64</v>
      </c>
      <c r="N99" s="64" t="str">
        <f t="shared" ca="1" si="37"/>
        <v>L</v>
      </c>
      <c r="O99" s="66">
        <f t="shared" ca="1" si="23"/>
        <v>9</v>
      </c>
      <c r="P99" s="33">
        <f t="shared" ca="1" si="24"/>
        <v>3</v>
      </c>
      <c r="Q99" s="146">
        <f t="shared" ca="1" si="25"/>
        <v>33.33</v>
      </c>
      <c r="R99" s="68">
        <f t="shared" ca="1" si="19"/>
        <v>24.24</v>
      </c>
      <c r="S99" s="68">
        <f t="shared" ca="1" si="26"/>
        <v>19.341111111111111</v>
      </c>
      <c r="T99" s="69">
        <f t="shared" ca="1" si="27"/>
        <v>22.341111111111111</v>
      </c>
      <c r="U99" s="31">
        <f ca="1">IF(A99&lt;($V$8+1),AllPlayers!L91,0)</f>
        <v>30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Mann</v>
      </c>
      <c r="D100" s="67" t="str">
        <f t="shared" ca="1" si="22"/>
        <v>(Epsom)</v>
      </c>
      <c r="E100" s="64">
        <f t="shared" ca="1" si="28"/>
        <v>16.649999999999999</v>
      </c>
      <c r="F100" s="64" t="str">
        <f t="shared" ca="1" si="29"/>
        <v>L</v>
      </c>
      <c r="G100" s="64">
        <f t="shared" ca="1" si="30"/>
        <v>21.93</v>
      </c>
      <c r="H100" s="64" t="str">
        <f t="shared" ca="1" si="31"/>
        <v>L</v>
      </c>
      <c r="I100" s="64">
        <f t="shared" ca="1" si="32"/>
        <v>17.8</v>
      </c>
      <c r="J100" s="64" t="str">
        <f t="shared" ca="1" si="33"/>
        <v>L</v>
      </c>
      <c r="K100" s="64">
        <f t="shared" ca="1" si="34"/>
        <v>18.43</v>
      </c>
      <c r="L100" s="64" t="str">
        <f t="shared" ca="1" si="35"/>
        <v>L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13</v>
      </c>
      <c r="P100" s="33">
        <f t="shared" ca="1" si="24"/>
        <v>3</v>
      </c>
      <c r="Q100" s="146">
        <f t="shared" ca="1" si="25"/>
        <v>23.08</v>
      </c>
      <c r="R100" s="68">
        <f t="shared" ca="1" si="19"/>
        <v>22.76</v>
      </c>
      <c r="S100" s="68">
        <f t="shared" ca="1" si="26"/>
        <v>19.295384615384616</v>
      </c>
      <c r="T100" s="69">
        <f t="shared" ca="1" si="27"/>
        <v>22.295384615384616</v>
      </c>
      <c r="U100" s="31">
        <f ca="1">IF(A100&lt;($V$8+1),AllPlayers!L92,0)</f>
        <v>56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 xml:space="preserve">Stephen Hindson </v>
      </c>
      <c r="D101" s="67" t="str">
        <f t="shared" ca="1" si="22"/>
        <v>(Forestdale)</v>
      </c>
      <c r="E101" s="64">
        <f t="shared" ca="1" si="28"/>
        <v>20.53</v>
      </c>
      <c r="F101" s="64" t="str">
        <f t="shared" ca="1" si="29"/>
        <v>L</v>
      </c>
      <c r="G101" s="64">
        <f t="shared" ca="1" si="30"/>
        <v>19.68</v>
      </c>
      <c r="H101" s="64" t="str">
        <f t="shared" ca="1" si="31"/>
        <v>L</v>
      </c>
      <c r="I101" s="64">
        <f t="shared" ca="1" si="32"/>
        <v>16.27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11</v>
      </c>
      <c r="P101" s="33">
        <f t="shared" ca="1" si="24"/>
        <v>3</v>
      </c>
      <c r="Q101" s="146">
        <f t="shared" ca="1" si="25"/>
        <v>27.27</v>
      </c>
      <c r="R101" s="68">
        <f t="shared" ca="1" si="19"/>
        <v>22.74</v>
      </c>
      <c r="S101" s="68">
        <f t="shared" ca="1" si="26"/>
        <v>19.260909090909092</v>
      </c>
      <c r="T101" s="69">
        <f t="shared" ca="1" si="27"/>
        <v>22.260909090909092</v>
      </c>
      <c r="U101" s="31">
        <f ca="1">IF(A101&lt;($V$8+1),AllPlayers!L93,0)</f>
        <v>76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Damien Olver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22.88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5</v>
      </c>
      <c r="P102" s="33">
        <f t="shared" ca="1" si="24"/>
        <v>1</v>
      </c>
      <c r="Q102" s="146">
        <f t="shared" ca="1" si="25"/>
        <v>20</v>
      </c>
      <c r="R102" s="68">
        <f t="shared" ca="1" si="19"/>
        <v>22.88</v>
      </c>
      <c r="S102" s="68">
        <f t="shared" ca="1" si="26"/>
        <v>20.824000000000002</v>
      </c>
      <c r="T102" s="69">
        <f t="shared" ca="1" si="27"/>
        <v>21.824000000000002</v>
      </c>
      <c r="U102" s="31">
        <f ca="1">IF(A102&lt;($V$8+1),AllPlayers!L94,0)</f>
        <v>65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John Watson</v>
      </c>
      <c r="D103" s="67" t="str">
        <f t="shared" ca="1" si="22"/>
        <v>(Epsom)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6">
        <f t="shared" ca="1" si="25"/>
        <v>0</v>
      </c>
      <c r="R103" s="68">
        <f t="shared" ca="1" si="19"/>
        <v>21.8</v>
      </c>
      <c r="S103" s="68">
        <f t="shared" ca="1" si="26"/>
        <v>21.8</v>
      </c>
      <c r="T103" s="69">
        <f t="shared" ca="1" si="27"/>
        <v>21.8</v>
      </c>
      <c r="U103" s="31">
        <f ca="1">IF(A103&lt;($V$8+1),AllPlayers!L95,0)</f>
        <v>60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Dave McIntosh</v>
      </c>
      <c r="D104" s="67" t="str">
        <f t="shared" ca="1" si="22"/>
        <v>(St Peter's)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18.63</v>
      </c>
      <c r="J104" s="64" t="str">
        <f t="shared" ca="1" si="33"/>
        <v>L</v>
      </c>
      <c r="K104" s="64">
        <f t="shared" ca="1" si="34"/>
        <v>24.91</v>
      </c>
      <c r="L104" s="64" t="str">
        <f t="shared" ca="1" si="35"/>
        <v>L</v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5</v>
      </c>
      <c r="P104" s="33">
        <f t="shared" ca="1" si="24"/>
        <v>0</v>
      </c>
      <c r="Q104" s="146">
        <f t="shared" ca="1" si="25"/>
        <v>0</v>
      </c>
      <c r="R104" s="68">
        <f t="shared" ca="1" si="19"/>
        <v>24.91</v>
      </c>
      <c r="S104" s="68">
        <f t="shared" ca="1" si="26"/>
        <v>21.68</v>
      </c>
      <c r="T104" s="69">
        <f t="shared" ca="1" si="27"/>
        <v>21.68</v>
      </c>
      <c r="U104" s="31">
        <f ca="1">IF(A104&lt;($V$8+1),AllPlayers!L96,0)</f>
        <v>102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Del Cannon</v>
      </c>
      <c r="D105" s="67" t="str">
        <f t="shared" ca="1" si="22"/>
        <v>(Epsom)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21.44</v>
      </c>
      <c r="S105" s="68">
        <f t="shared" ca="1" si="26"/>
        <v>21.355</v>
      </c>
      <c r="T105" s="69">
        <f t="shared" ca="1" si="27"/>
        <v>21.355</v>
      </c>
      <c r="U105" s="31">
        <f ca="1">IF(A105&lt;($V$8+1),AllPlayers!L97,0)</f>
        <v>53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Luke Constable</v>
      </c>
      <c r="D106" s="67" t="str">
        <f t="shared" ca="1" si="22"/>
        <v>(Bishopsford)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>0</v>
      </c>
      <c r="K106" s="64">
        <f t="shared" ca="1" si="34"/>
        <v>20.97</v>
      </c>
      <c r="L106" s="64" t="str">
        <f t="shared" ca="1" si="35"/>
        <v>L</v>
      </c>
      <c r="M106" s="64">
        <f t="shared" ca="1" si="36"/>
        <v>21.58</v>
      </c>
      <c r="N106" s="64" t="str">
        <f t="shared" ca="1" si="37"/>
        <v>L</v>
      </c>
      <c r="O106" s="66">
        <f t="shared" ca="1" si="23"/>
        <v>2</v>
      </c>
      <c r="P106" s="33">
        <f t="shared" ca="1" si="24"/>
        <v>0</v>
      </c>
      <c r="Q106" s="146">
        <f t="shared" ca="1" si="25"/>
        <v>0</v>
      </c>
      <c r="R106" s="68">
        <f t="shared" ca="1" si="19"/>
        <v>21.58</v>
      </c>
      <c r="S106" s="68">
        <f t="shared" ca="1" si="26"/>
        <v>21.274999999999999</v>
      </c>
      <c r="T106" s="69">
        <f t="shared" ca="1" si="27"/>
        <v>21.274999999999999</v>
      </c>
      <c r="U106" s="31">
        <f ca="1">IF(A106&lt;($V$8+1),AllPlayers!L98,0)</f>
        <v>41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Paul Neate</v>
      </c>
      <c r="D107" s="67" t="str">
        <f t="shared" ca="1" si="22"/>
        <v>(Sunbury)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21.1</v>
      </c>
      <c r="S107" s="68">
        <f t="shared" ca="1" si="26"/>
        <v>21.1</v>
      </c>
      <c r="T107" s="69">
        <f t="shared" ca="1" si="27"/>
        <v>21.1</v>
      </c>
      <c r="U107" s="31">
        <f ca="1">IF(A107&lt;($V$8+1),AllPlayers!L99,0)</f>
        <v>136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Tony Major</v>
      </c>
      <c r="D108" s="67" t="str">
        <f t="shared" ca="1" si="22"/>
        <v>(St Peter's)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6">
        <f t="shared" ca="1" si="25"/>
        <v>0</v>
      </c>
      <c r="R108" s="68">
        <f t="shared" ca="1" si="19"/>
        <v>21.03</v>
      </c>
      <c r="S108" s="68">
        <f t="shared" ca="1" si="26"/>
        <v>21.03</v>
      </c>
      <c r="T108" s="69">
        <f t="shared" ca="1" si="27"/>
        <v>21.03</v>
      </c>
      <c r="U108" s="31">
        <f ca="1">IF(A108&lt;($V$8+1),AllPlayers!L100,0)</f>
        <v>114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Wayne Harrison</v>
      </c>
      <c r="D109" s="67" t="str">
        <f t="shared" ca="1" si="22"/>
        <v>(Forestdale)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23.03</v>
      </c>
      <c r="H109" s="64" t="str">
        <f t="shared" ca="1" si="31"/>
        <v>L</v>
      </c>
      <c r="I109" s="64">
        <f t="shared" ca="1" si="32"/>
        <v>15.97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9</v>
      </c>
      <c r="P109" s="33">
        <f t="shared" ca="1" si="24"/>
        <v>1</v>
      </c>
      <c r="Q109" s="146">
        <f t="shared" ca="1" si="25"/>
        <v>11.11</v>
      </c>
      <c r="R109" s="68">
        <f t="shared" ca="1" si="19"/>
        <v>24.22</v>
      </c>
      <c r="S109" s="68">
        <f t="shared" ca="1" si="26"/>
        <v>19.354444444444443</v>
      </c>
      <c r="T109" s="69">
        <f t="shared" ca="1" si="27"/>
        <v>20.354444444444443</v>
      </c>
      <c r="U109" s="31">
        <f ca="1">IF(A109&lt;($V$8+1),AllPlayers!L101,0)</f>
        <v>81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Charlie Gardner</v>
      </c>
      <c r="D110" s="67" t="str">
        <f t="shared" ca="1" si="22"/>
        <v>(Sunbury)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20.27</v>
      </c>
      <c r="N110" s="64" t="str">
        <f t="shared" ca="1" si="37"/>
        <v>L</v>
      </c>
      <c r="O110" s="66">
        <f t="shared" ca="1" si="23"/>
        <v>1</v>
      </c>
      <c r="P110" s="33">
        <f t="shared" ca="1" si="24"/>
        <v>0</v>
      </c>
      <c r="Q110" s="146">
        <f t="shared" ca="1" si="25"/>
        <v>0</v>
      </c>
      <c r="R110" s="68">
        <f t="shared" ca="1" si="19"/>
        <v>20.27</v>
      </c>
      <c r="S110" s="68">
        <f t="shared" ca="1" si="26"/>
        <v>20.27</v>
      </c>
      <c r="T110" s="69">
        <f t="shared" ca="1" si="27"/>
        <v>20.27</v>
      </c>
      <c r="U110" s="31">
        <f ca="1">IF(A110&lt;($V$8+1),AllPlayers!L102,0)</f>
        <v>137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Laurie Selbie</v>
      </c>
      <c r="D111" s="67" t="str">
        <f t="shared" ca="1" si="22"/>
        <v>(Farmers)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6">
        <f t="shared" ca="1" si="25"/>
        <v>0</v>
      </c>
      <c r="R111" s="68">
        <f t="shared" ca="1" si="19"/>
        <v>22.48</v>
      </c>
      <c r="S111" s="68">
        <f t="shared" ca="1" si="26"/>
        <v>20.189999999999998</v>
      </c>
      <c r="T111" s="69">
        <f t="shared" ca="1" si="27"/>
        <v>20.189999999999998</v>
      </c>
      <c r="U111" s="31">
        <f ca="1">IF(A111&lt;($V$8+1),AllPlayers!L103,0)</f>
        <v>157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Scott Golding</v>
      </c>
      <c r="D112" s="67" t="str">
        <f t="shared" ca="1" si="22"/>
        <v>(St Peter's)</v>
      </c>
      <c r="E112" s="64">
        <f t="shared" ca="1" si="28"/>
        <v>17.48</v>
      </c>
      <c r="F112" s="64" t="str">
        <f t="shared" ca="1" si="29"/>
        <v>L</v>
      </c>
      <c r="G112" s="64">
        <f t="shared" ca="1" si="30"/>
        <v>19.190000000000001</v>
      </c>
      <c r="H112" s="64" t="str">
        <f t="shared" ca="1" si="31"/>
        <v>L</v>
      </c>
      <c r="I112" s="64">
        <f t="shared" ca="1" si="32"/>
        <v>17.829999999999998</v>
      </c>
      <c r="J112" s="64" t="str">
        <f t="shared" ca="1" si="33"/>
        <v>L</v>
      </c>
      <c r="K112" s="64">
        <f t="shared" ca="1" si="34"/>
        <v>17.47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12</v>
      </c>
      <c r="P112" s="33">
        <f t="shared" ca="1" si="24"/>
        <v>1</v>
      </c>
      <c r="Q112" s="146">
        <f t="shared" ca="1" si="25"/>
        <v>8.33</v>
      </c>
      <c r="R112" s="68">
        <f t="shared" ca="1" si="19"/>
        <v>20.88</v>
      </c>
      <c r="S112" s="68">
        <f t="shared" ca="1" si="26"/>
        <v>18.869999999999997</v>
      </c>
      <c r="T112" s="69">
        <f t="shared" ca="1" si="27"/>
        <v>19.869999999999997</v>
      </c>
      <c r="U112" s="31">
        <f ca="1">IF(A112&lt;($V$8+1),AllPlayers!L104,0)</f>
        <v>109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Darren Clarke</v>
      </c>
      <c r="D113" s="67" t="str">
        <f t="shared" ca="1" si="22"/>
        <v>(Epsom)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19.78</v>
      </c>
      <c r="S113" s="68">
        <f t="shared" ca="1" si="26"/>
        <v>19.78</v>
      </c>
      <c r="T113" s="69">
        <f t="shared" ca="1" si="27"/>
        <v>19.78</v>
      </c>
      <c r="U113" s="31">
        <f ca="1">IF(A113&lt;($V$8+1),AllPlayers!L105,0)</f>
        <v>61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Kevin Gibbs</v>
      </c>
      <c r="D114" s="67" t="str">
        <f t="shared" ca="1" si="22"/>
        <v>(Epsom)</v>
      </c>
      <c r="E114" s="64">
        <f t="shared" ca="1" si="28"/>
        <v>16.88</v>
      </c>
      <c r="F114" s="64" t="str">
        <f t="shared" ca="1" si="29"/>
        <v>L</v>
      </c>
      <c r="G114" s="64">
        <f t="shared" ca="1" si="30"/>
        <v>19.61</v>
      </c>
      <c r="H114" s="64" t="str">
        <f t="shared" ca="1" si="31"/>
        <v>L</v>
      </c>
      <c r="I114" s="64">
        <f t="shared" ca="1" si="32"/>
        <v>16.28</v>
      </c>
      <c r="J114" s="64" t="str">
        <f t="shared" ca="1" si="33"/>
        <v>L</v>
      </c>
      <c r="K114" s="64">
        <f t="shared" ca="1" si="34"/>
        <v>19.91</v>
      </c>
      <c r="L114" s="64" t="str">
        <f t="shared" ca="1" si="35"/>
        <v>L</v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7</v>
      </c>
      <c r="P114" s="33">
        <f t="shared" ca="1" si="24"/>
        <v>1</v>
      </c>
      <c r="Q114" s="146">
        <f t="shared" ca="1" si="25"/>
        <v>14.29</v>
      </c>
      <c r="R114" s="68">
        <f t="shared" ca="1" si="19"/>
        <v>21.62</v>
      </c>
      <c r="S114" s="68">
        <f t="shared" ca="1" si="26"/>
        <v>18.608571428571427</v>
      </c>
      <c r="T114" s="69">
        <f t="shared" ca="1" si="27"/>
        <v>19.608571428571427</v>
      </c>
      <c r="U114" s="31">
        <f ca="1">IF(A114&lt;($V$8+1),AllPlayers!L106,0)</f>
        <v>66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Craig Johns</v>
      </c>
      <c r="D115" s="67" t="str">
        <f t="shared" ca="1" si="22"/>
        <v>(Arnie's Army)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20.399999999999999</v>
      </c>
      <c r="J115" s="64" t="str">
        <f t="shared" ca="1" si="33"/>
        <v>L</v>
      </c>
      <c r="K115" s="64">
        <f t="shared" ca="1" si="34"/>
        <v>18.07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4</v>
      </c>
      <c r="P115" s="33">
        <f t="shared" ca="1" si="24"/>
        <v>0</v>
      </c>
      <c r="Q115" s="146">
        <f t="shared" ca="1" si="25"/>
        <v>0</v>
      </c>
      <c r="R115" s="68">
        <f t="shared" ca="1" si="19"/>
        <v>21.66</v>
      </c>
      <c r="S115" s="68">
        <f t="shared" ca="1" si="26"/>
        <v>19.4925</v>
      </c>
      <c r="T115" s="69">
        <f t="shared" ca="1" si="27"/>
        <v>19.4925</v>
      </c>
      <c r="U115" s="31">
        <f ca="1">IF(A115&lt;($V$8+1),AllPlayers!L107,0)</f>
        <v>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Jake Darter</v>
      </c>
      <c r="D116" s="67" t="str">
        <f t="shared" ca="1" si="22"/>
        <v>(Bishopsford)</v>
      </c>
      <c r="E116" s="64">
        <f t="shared" ca="1" si="28"/>
        <v>18.3</v>
      </c>
      <c r="F116" s="64" t="str">
        <f t="shared" ca="1" si="29"/>
        <v>L</v>
      </c>
      <c r="G116" s="64">
        <f t="shared" ca="1" si="30"/>
        <v>20.29</v>
      </c>
      <c r="H116" s="64" t="str">
        <f t="shared" ca="1" si="31"/>
        <v>L</v>
      </c>
      <c r="I116" s="64">
        <f t="shared" ca="1" si="32"/>
        <v>18.09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8</v>
      </c>
      <c r="P116" s="33">
        <f t="shared" ca="1" si="24"/>
        <v>1</v>
      </c>
      <c r="Q116" s="146">
        <f t="shared" ca="1" si="25"/>
        <v>12.5</v>
      </c>
      <c r="R116" s="68">
        <f t="shared" ca="1" si="19"/>
        <v>20.29</v>
      </c>
      <c r="S116" s="68">
        <f t="shared" ca="1" si="26"/>
        <v>18.311250000000001</v>
      </c>
      <c r="T116" s="69">
        <f t="shared" ca="1" si="27"/>
        <v>19.311250000000001</v>
      </c>
      <c r="U116" s="31">
        <f ca="1">IF(A116&lt;($V$8+1),AllPlayers!L108,0)</f>
        <v>32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Alan Crook</v>
      </c>
      <c r="D117" s="67" t="str">
        <f t="shared" ca="1" si="22"/>
        <v>(Farmers)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19.68</v>
      </c>
      <c r="L117" s="64" t="str">
        <f t="shared" ca="1" si="35"/>
        <v>L</v>
      </c>
      <c r="M117" s="64">
        <f t="shared" ca="1" si="36"/>
        <v>18.809999999999999</v>
      </c>
      <c r="N117" s="64" t="str">
        <f t="shared" ca="1" si="37"/>
        <v>L</v>
      </c>
      <c r="O117" s="66">
        <f t="shared" ca="1" si="23"/>
        <v>2</v>
      </c>
      <c r="P117" s="33">
        <f t="shared" ca="1" si="24"/>
        <v>0</v>
      </c>
      <c r="Q117" s="146">
        <f t="shared" ca="1" si="25"/>
        <v>0</v>
      </c>
      <c r="R117" s="68">
        <f t="shared" ca="1" si="19"/>
        <v>19.68</v>
      </c>
      <c r="S117" s="68">
        <f t="shared" ca="1" si="26"/>
        <v>19.244999999999997</v>
      </c>
      <c r="T117" s="69">
        <f t="shared" ca="1" si="27"/>
        <v>19.244999999999997</v>
      </c>
      <c r="U117" s="31">
        <f ca="1">IF(A117&lt;($V$8+1),AllPlayers!L109,0)</f>
        <v>163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18.2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23.18</v>
      </c>
      <c r="N118" s="64" t="str">
        <f t="shared" ca="1" si="37"/>
        <v>L</v>
      </c>
      <c r="O118" s="66">
        <f t="shared" ca="1" si="23"/>
        <v>4</v>
      </c>
      <c r="P118" s="33">
        <f t="shared" ca="1" si="24"/>
        <v>0</v>
      </c>
      <c r="Q118" s="146">
        <f t="shared" ca="1" si="25"/>
        <v>0</v>
      </c>
      <c r="R118" s="68">
        <f t="shared" ca="1" si="19"/>
        <v>23.18</v>
      </c>
      <c r="S118" s="68">
        <f t="shared" ca="1" si="26"/>
        <v>19.215000000000003</v>
      </c>
      <c r="T118" s="69">
        <f t="shared" ca="1" si="27"/>
        <v>19.215000000000003</v>
      </c>
      <c r="U118" s="31">
        <f ca="1">IF(A118&lt;($V$8+1),AllPlayers!L110,0)</f>
        <v>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Bill Pavitt</v>
      </c>
      <c r="D119" s="67" t="str">
        <f t="shared" ca="1" si="22"/>
        <v>(Epsom)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6">
        <f t="shared" ca="1" si="25"/>
        <v>0</v>
      </c>
      <c r="R119" s="68">
        <f t="shared" ca="1" si="19"/>
        <v>19.14</v>
      </c>
      <c r="S119" s="68">
        <f t="shared" ca="1" si="26"/>
        <v>19.14</v>
      </c>
      <c r="T119" s="69">
        <f t="shared" ca="1" si="27"/>
        <v>19.14</v>
      </c>
      <c r="U119" s="31">
        <f ca="1">IF(A119&lt;($V$8+1),AllPlayers!L111,0)</f>
        <v>55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Mark Stephens</v>
      </c>
      <c r="D120" s="67" t="str">
        <f t="shared" ca="1" si="22"/>
        <v>(St Peter's)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4</v>
      </c>
      <c r="P120" s="33">
        <f t="shared" ca="1" si="24"/>
        <v>0</v>
      </c>
      <c r="Q120" s="146">
        <f t="shared" ca="1" si="25"/>
        <v>0</v>
      </c>
      <c r="R120" s="68">
        <f t="shared" ca="1" si="19"/>
        <v>21.57</v>
      </c>
      <c r="S120" s="68">
        <f t="shared" ca="1" si="26"/>
        <v>18.93</v>
      </c>
      <c r="T120" s="69">
        <f t="shared" ca="1" si="27"/>
        <v>18.93</v>
      </c>
      <c r="U120" s="31">
        <f ca="1">IF(A120&lt;($V$8+1),AllPlayers!L112,0)</f>
        <v>110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Jack Carter</v>
      </c>
      <c r="D121" s="67" t="str">
        <f t="shared" ca="1" si="22"/>
        <v>(Farmers)</v>
      </c>
      <c r="E121" s="64" t="str">
        <f t="shared" ca="1" si="28"/>
        <v/>
      </c>
      <c r="F121" s="64" t="str">
        <f t="shared" ca="1" si="29"/>
        <v/>
      </c>
      <c r="G121" s="64">
        <f t="shared" ca="1" si="30"/>
        <v>16.309999999999999</v>
      </c>
      <c r="H121" s="64" t="str">
        <f t="shared" ca="1" si="31"/>
        <v>L</v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6</v>
      </c>
      <c r="P121" s="33">
        <f t="shared" ca="1" si="24"/>
        <v>0</v>
      </c>
      <c r="Q121" s="146">
        <f t="shared" ca="1" si="25"/>
        <v>0</v>
      </c>
      <c r="R121" s="68">
        <f t="shared" ca="1" si="19"/>
        <v>22.63</v>
      </c>
      <c r="S121" s="68">
        <f t="shared" ca="1" si="26"/>
        <v>18.814999999999998</v>
      </c>
      <c r="T121" s="69">
        <f t="shared" ca="1" si="27"/>
        <v>18.814999999999998</v>
      </c>
      <c r="U121" s="31">
        <f ca="1">IF(A121&lt;($V$8+1),AllPlayers!L113,0)</f>
        <v>155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Connor Sutton</v>
      </c>
      <c r="D122" s="67" t="str">
        <f t="shared" ca="1" si="22"/>
        <v>(St Peter's)</v>
      </c>
      <c r="E122" s="64">
        <f t="shared" ca="1" si="28"/>
        <v>18.53</v>
      </c>
      <c r="F122" s="64" t="str">
        <f t="shared" ca="1" si="29"/>
        <v>L</v>
      </c>
      <c r="G122" s="64">
        <f t="shared" ca="1" si="30"/>
        <v>19.09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2</v>
      </c>
      <c r="P122" s="33">
        <f t="shared" ca="1" si="24"/>
        <v>0</v>
      </c>
      <c r="Q122" s="146">
        <f t="shared" ca="1" si="25"/>
        <v>0</v>
      </c>
      <c r="R122" s="68">
        <f t="shared" ca="1" si="19"/>
        <v>19.09</v>
      </c>
      <c r="S122" s="68">
        <f t="shared" ca="1" si="26"/>
        <v>18.810000000000002</v>
      </c>
      <c r="T122" s="69">
        <f t="shared" ca="1" si="27"/>
        <v>18.810000000000002</v>
      </c>
      <c r="U122" s="31">
        <f ca="1">IF(A122&lt;($V$8+1),AllPlayers!L114,0)</f>
        <v>115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Colin Mann</v>
      </c>
      <c r="D123" s="67" t="str">
        <f t="shared" ca="1" si="22"/>
        <v>(Epsom)</v>
      </c>
      <c r="E123" s="64">
        <f t="shared" ca="1" si="28"/>
        <v>17.57</v>
      </c>
      <c r="F123" s="64" t="str">
        <f t="shared" ca="1" si="29"/>
        <v>L</v>
      </c>
      <c r="G123" s="64">
        <f t="shared" ca="1" si="30"/>
        <v>18.350000000000001</v>
      </c>
      <c r="H123" s="64" t="str">
        <f t="shared" ca="1" si="31"/>
        <v>L</v>
      </c>
      <c r="I123" s="64">
        <f t="shared" ca="1" si="32"/>
        <v>16.940000000000001</v>
      </c>
      <c r="J123" s="64" t="str">
        <f t="shared" ca="1" si="33"/>
        <v>L</v>
      </c>
      <c r="K123" s="64">
        <f t="shared" ca="1" si="34"/>
        <v>17.84</v>
      </c>
      <c r="L123" s="64" t="str">
        <f t="shared" ca="1" si="35"/>
        <v>L</v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11</v>
      </c>
      <c r="P123" s="33">
        <f t="shared" ca="1" si="24"/>
        <v>0</v>
      </c>
      <c r="Q123" s="146">
        <f t="shared" ca="1" si="25"/>
        <v>0</v>
      </c>
      <c r="R123" s="68">
        <f t="shared" ca="1" si="19"/>
        <v>19.32</v>
      </c>
      <c r="S123" s="68">
        <f t="shared" ca="1" si="26"/>
        <v>18.502727272727274</v>
      </c>
      <c r="T123" s="69">
        <f t="shared" ca="1" si="27"/>
        <v>18.502727272727274</v>
      </c>
      <c r="U123" s="31">
        <f ca="1">IF(A123&lt;($V$8+1),AllPlayers!L115,0)</f>
        <v>64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Paul Secular</v>
      </c>
      <c r="D124" s="67" t="str">
        <f t="shared" ca="1" si="22"/>
        <v>(WPBL)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3</v>
      </c>
      <c r="P124" s="33">
        <f t="shared" ca="1" si="24"/>
        <v>1</v>
      </c>
      <c r="Q124" s="146">
        <f t="shared" ca="1" si="25"/>
        <v>33.33</v>
      </c>
      <c r="R124" s="68">
        <f t="shared" ca="1" si="19"/>
        <v>19.77</v>
      </c>
      <c r="S124" s="68">
        <f t="shared" ca="1" si="26"/>
        <v>17.463333333333335</v>
      </c>
      <c r="T124" s="69">
        <f t="shared" ca="1" si="27"/>
        <v>18.463333333333335</v>
      </c>
      <c r="U124" s="31">
        <f ca="1">IF(A124&lt;($V$8+1),AllPlayers!L116,0)</f>
        <v>236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James O Malley</v>
      </c>
      <c r="D125" s="67" t="str">
        <f t="shared" ca="1" si="22"/>
        <v>(St Peter's)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1</v>
      </c>
      <c r="P125" s="33">
        <f t="shared" ca="1" si="24"/>
        <v>0</v>
      </c>
      <c r="Q125" s="146">
        <f t="shared" ca="1" si="25"/>
        <v>0</v>
      </c>
      <c r="R125" s="68">
        <f t="shared" ca="1" si="19"/>
        <v>18.37</v>
      </c>
      <c r="S125" s="68">
        <f t="shared" ca="1" si="26"/>
        <v>18.37</v>
      </c>
      <c r="T125" s="69">
        <f t="shared" ca="1" si="27"/>
        <v>18.37</v>
      </c>
      <c r="U125" s="31">
        <f ca="1">IF(A125&lt;($V$8+1),AllPlayers!L117,0)</f>
        <v>113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Carl Chambers</v>
      </c>
      <c r="D126" s="67" t="str">
        <f t="shared" ca="1" si="22"/>
        <v>(West Byfleet)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3</v>
      </c>
      <c r="P126" s="33">
        <f t="shared" ca="1" si="24"/>
        <v>1</v>
      </c>
      <c r="Q126" s="146">
        <f t="shared" ca="1" si="25"/>
        <v>33.33</v>
      </c>
      <c r="R126" s="68">
        <f t="shared" ca="1" si="19"/>
        <v>18.899999999999999</v>
      </c>
      <c r="S126" s="68">
        <f t="shared" ca="1" si="26"/>
        <v>17.25</v>
      </c>
      <c r="T126" s="69">
        <f t="shared" ca="1" si="27"/>
        <v>18.25</v>
      </c>
      <c r="U126" s="31">
        <f ca="1">IF(A126&lt;($V$8+1),AllPlayers!L118,0)</f>
        <v>215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Paul Mew</v>
      </c>
      <c r="D127" s="67" t="str">
        <f t="shared" ca="1" si="22"/>
        <v>(Bishopsford)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2</v>
      </c>
      <c r="P127" s="33">
        <f t="shared" ca="1" si="24"/>
        <v>0</v>
      </c>
      <c r="Q127" s="146">
        <f t="shared" ca="1" si="25"/>
        <v>0</v>
      </c>
      <c r="R127" s="68">
        <f t="shared" ca="1" si="19"/>
        <v>18.3</v>
      </c>
      <c r="S127" s="68">
        <f t="shared" ca="1" si="26"/>
        <v>18.170000000000002</v>
      </c>
      <c r="T127" s="69">
        <f t="shared" ca="1" si="27"/>
        <v>18.170000000000002</v>
      </c>
      <c r="U127" s="31">
        <f ca="1">IF(A127&lt;($V$8+1),AllPlayers!L119,0)</f>
        <v>35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Lewis Ede</v>
      </c>
      <c r="D128" s="67" t="str">
        <f t="shared" ca="1" si="22"/>
        <v>(Epsom)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1</v>
      </c>
      <c r="P128" s="33">
        <f t="shared" ca="1" si="24"/>
        <v>0</v>
      </c>
      <c r="Q128" s="146">
        <f t="shared" ca="1" si="25"/>
        <v>0</v>
      </c>
      <c r="R128" s="68">
        <f t="shared" ca="1" si="19"/>
        <v>17.68</v>
      </c>
      <c r="S128" s="68">
        <f t="shared" ca="1" si="26"/>
        <v>17.68</v>
      </c>
      <c r="T128" s="69">
        <f t="shared" ca="1" si="27"/>
        <v>17.68</v>
      </c>
      <c r="U128" s="31">
        <f ca="1">IF(A128&lt;($V$8+1),AllPlayers!L120,0)</f>
        <v>63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Daniel Barley</v>
      </c>
      <c r="D129" s="67" t="str">
        <f t="shared" ca="1" si="22"/>
        <v>(St Peter's)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3</v>
      </c>
      <c r="P129" s="33">
        <f t="shared" ca="1" si="24"/>
        <v>1</v>
      </c>
      <c r="Q129" s="146">
        <f t="shared" ca="1" si="25"/>
        <v>33.33</v>
      </c>
      <c r="R129" s="68">
        <f t="shared" ca="1" si="19"/>
        <v>18.760000000000002</v>
      </c>
      <c r="S129" s="68">
        <f t="shared" ca="1" si="26"/>
        <v>16.5</v>
      </c>
      <c r="T129" s="69">
        <f t="shared" ca="1" si="27"/>
        <v>17.5</v>
      </c>
      <c r="U129" s="31">
        <f ca="1">IF(A129&lt;($V$8+1),AllPlayers!L121,0)</f>
        <v>112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Lee Jeffrey</v>
      </c>
      <c r="D130" s="67" t="str">
        <f t="shared" ca="1" si="22"/>
        <v>(Bishopsford)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3</v>
      </c>
      <c r="P130" s="33">
        <f t="shared" ca="1" si="24"/>
        <v>0</v>
      </c>
      <c r="Q130" s="146">
        <f t="shared" ca="1" si="25"/>
        <v>0</v>
      </c>
      <c r="R130" s="68">
        <f t="shared" ca="1" si="19"/>
        <v>20.37</v>
      </c>
      <c r="S130" s="68">
        <f t="shared" ca="1" si="26"/>
        <v>17.353333333333332</v>
      </c>
      <c r="T130" s="69">
        <f t="shared" ca="1" si="27"/>
        <v>17.353333333333332</v>
      </c>
      <c r="U130" s="31">
        <f ca="1">IF(A130&lt;($V$8+1),AllPlayers!L122,0)</f>
        <v>34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Carl Sayer</v>
      </c>
      <c r="D131" s="67" t="str">
        <f t="shared" ca="1" si="22"/>
        <v>(Forestdale)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1</v>
      </c>
      <c r="P131" s="33">
        <f t="shared" ca="1" si="24"/>
        <v>0</v>
      </c>
      <c r="Q131" s="146">
        <f t="shared" ca="1" si="25"/>
        <v>0</v>
      </c>
      <c r="R131" s="68">
        <f t="shared" ca="1" si="19"/>
        <v>17.149999999999999</v>
      </c>
      <c r="S131" s="68">
        <f t="shared" ca="1" si="26"/>
        <v>17.149999999999999</v>
      </c>
      <c r="T131" s="69">
        <f t="shared" ca="1" si="27"/>
        <v>17.149999999999999</v>
      </c>
      <c r="U131" s="31">
        <f ca="1">IF(A131&lt;($V$8+1),AllPlayers!L123,0)</f>
        <v>84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Lee Campbell</v>
      </c>
      <c r="D132" s="67" t="str">
        <f t="shared" ca="1" si="22"/>
        <v>(Bishopsford)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>0</v>
      </c>
      <c r="I132" s="64" t="str">
        <f t="shared" ca="1" si="32"/>
        <v/>
      </c>
      <c r="J132" s="64" t="str">
        <f t="shared" ca="1" si="33"/>
        <v/>
      </c>
      <c r="K132" s="64">
        <f t="shared" ca="1" si="34"/>
        <v>14.67</v>
      </c>
      <c r="L132" s="64" t="str">
        <f t="shared" ca="1" si="35"/>
        <v>L</v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4</v>
      </c>
      <c r="P132" s="33">
        <f t="shared" ca="1" si="24"/>
        <v>1</v>
      </c>
      <c r="Q132" s="146">
        <f t="shared" ca="1" si="25"/>
        <v>25</v>
      </c>
      <c r="R132" s="68">
        <f t="shared" ca="1" si="19"/>
        <v>19.41</v>
      </c>
      <c r="S132" s="68">
        <f t="shared" ca="1" si="26"/>
        <v>16.13</v>
      </c>
      <c r="T132" s="69">
        <f t="shared" ca="1" si="27"/>
        <v>17.13</v>
      </c>
      <c r="U132" s="31">
        <f ca="1">IF(A132&lt;($V$8+1),AllPlayers!L124,0)</f>
        <v>31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Mel Bridger</v>
      </c>
      <c r="D133" s="67" t="str">
        <f t="shared" ca="1" si="22"/>
        <v>(Farmers)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>
        <f t="shared" ca="1" si="32"/>
        <v>16.32</v>
      </c>
      <c r="J133" s="64" t="str">
        <f t="shared" ca="1" si="33"/>
        <v>L</v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8</v>
      </c>
      <c r="P133" s="33">
        <f t="shared" ca="1" si="24"/>
        <v>0</v>
      </c>
      <c r="Q133" s="146">
        <f t="shared" ca="1" si="25"/>
        <v>0</v>
      </c>
      <c r="R133" s="68">
        <f t="shared" ca="1" si="19"/>
        <v>18.39</v>
      </c>
      <c r="S133" s="68">
        <f t="shared" ca="1" si="26"/>
        <v>16.772500000000001</v>
      </c>
      <c r="T133" s="69">
        <f t="shared" ca="1" si="27"/>
        <v>16.772500000000001</v>
      </c>
      <c r="U133" s="31">
        <f ca="1">IF(A133&lt;($V$8+1),AllPlayers!L125,0)</f>
        <v>160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Ian Gower</v>
      </c>
      <c r="D134" s="67" t="str">
        <f t="shared" ca="1" si="22"/>
        <v>(Bishopsford)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2</v>
      </c>
      <c r="P134" s="33">
        <f t="shared" ca="1" si="24"/>
        <v>0</v>
      </c>
      <c r="Q134" s="146">
        <f t="shared" ca="1" si="25"/>
        <v>0</v>
      </c>
      <c r="R134" s="68">
        <f t="shared" ca="1" si="19"/>
        <v>17.260000000000002</v>
      </c>
      <c r="S134" s="68">
        <f t="shared" ca="1" si="26"/>
        <v>16.61</v>
      </c>
      <c r="T134" s="69">
        <f t="shared" ca="1" si="27"/>
        <v>16.61</v>
      </c>
      <c r="U134" s="31">
        <f ca="1">IF(A134&lt;($V$8+1),AllPlayers!L126,0)</f>
        <v>37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Tom Philbey</v>
      </c>
      <c r="D135" s="67" t="str">
        <f t="shared" ca="1" si="22"/>
        <v>(St Peter's)</v>
      </c>
      <c r="E135" s="64">
        <f t="shared" ca="1" si="28"/>
        <v>14.37</v>
      </c>
      <c r="F135" s="64" t="str">
        <f t="shared" ca="1" si="29"/>
        <v>L</v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6">
        <f t="shared" ca="1" si="25"/>
        <v>0</v>
      </c>
      <c r="R135" s="68">
        <f t="shared" ca="1" si="19"/>
        <v>14.37</v>
      </c>
      <c r="S135" s="68">
        <f t="shared" ca="1" si="26"/>
        <v>14.37</v>
      </c>
      <c r="T135" s="69">
        <f t="shared" ca="1" si="27"/>
        <v>14.37</v>
      </c>
      <c r="U135" s="31">
        <f ca="1">IF(A135&lt;($V$8+1),AllPlayers!L127,0)</f>
        <v>116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Greg Martin</v>
      </c>
      <c r="D136" s="67" t="str">
        <f t="shared" ca="1" si="22"/>
        <v>(St Peter's)</v>
      </c>
      <c r="E136" s="64">
        <f t="shared" ca="1" si="28"/>
        <v>9.18</v>
      </c>
      <c r="F136" s="64" t="str">
        <f t="shared" ca="1" si="29"/>
        <v>L</v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2</v>
      </c>
      <c r="P136" s="33">
        <f t="shared" ca="1" si="24"/>
        <v>0</v>
      </c>
      <c r="Q136" s="146">
        <f t="shared" ca="1" si="25"/>
        <v>0</v>
      </c>
      <c r="R136" s="68">
        <f t="shared" ca="1" si="19"/>
        <v>16.98</v>
      </c>
      <c r="S136" s="68">
        <f t="shared" ca="1" si="26"/>
        <v>13.08</v>
      </c>
      <c r="T136" s="69">
        <f t="shared" ca="1" si="27"/>
        <v>13.08</v>
      </c>
      <c r="U136" s="31">
        <f ca="1">IF(A136&lt;($V$8+1),AllPlayers!L128,0)</f>
        <v>111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No Player</v>
      </c>
      <c r="D137" s="67" t="str">
        <f t="shared" ca="1" si="22"/>
        <v>(Farmers)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6">
        <f t="shared" ca="1" si="25"/>
        <v>0</v>
      </c>
      <c r="R137" s="68">
        <f t="shared" ca="1" si="19"/>
        <v>0.33</v>
      </c>
      <c r="S137" s="68">
        <f t="shared" ca="1" si="26"/>
        <v>0.33</v>
      </c>
      <c r="T137" s="69">
        <f t="shared" ca="1" si="27"/>
        <v>0.33</v>
      </c>
      <c r="U137" s="31">
        <f ca="1">IF(A137&lt;($V$8+1),AllPlayers!L129,0)</f>
        <v>162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2" workbookViewId="0">
      <selection activeCell="Z25" sqref="Z25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677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575</v>
      </c>
      <c r="N1" s="209"/>
      <c r="O1" s="210"/>
      <c r="P1" s="211" t="str">
        <f>"Week " &amp; J4</f>
        <v>Week 15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15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Bishopsford</v>
      </c>
      <c r="C5" s="169"/>
      <c r="D5" s="169"/>
      <c r="E5" s="169" t="str">
        <f ca="1">INDIRECT("Fixtures!E"&amp;($K$5+A6+1))</f>
        <v>WPBL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A165</v>
      </c>
      <c r="K5" s="169">
        <f ca="1">ROW(INDIRECT(J5))</f>
        <v>165</v>
      </c>
      <c r="L5" s="169"/>
      <c r="M5" s="169" t="str">
        <f ca="1">INDIRECT("Fixtures!A"&amp;($K$5+L6+1))</f>
        <v>WWMC</v>
      </c>
      <c r="N5" s="169"/>
      <c r="O5" s="169"/>
      <c r="P5" s="169" t="str">
        <f ca="1">INDIRECT("Fixtures!E"&amp;($K$5+L6+1))</f>
        <v>The Farmers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Bishopsford (23.22)</v>
      </c>
      <c r="C6" s="163" t="str">
        <f ca="1">INDIRECT("Fixtures!B"&amp;($K$5+$A6+1))</f>
        <v>3 (12)</v>
      </c>
      <c r="D6" s="163" t="str">
        <f ca="1">INDIRECT("Fixtures!D"&amp;($K$5+$A6+1))</f>
        <v>9 (22)</v>
      </c>
      <c r="E6" s="1774" t="str">
        <f ca="1">E5&amp;" ("&amp;K6&amp;")"</f>
        <v>WPBL (25.71)</v>
      </c>
      <c r="F6" s="1774"/>
      <c r="G6" s="1774"/>
      <c r="H6" s="1774"/>
      <c r="J6">
        <f ca="1">ROUND(AVERAGE(INDIRECT("Week"&amp;$J$4&amp;"!H"&amp;J7&amp;":H"&amp;J14)),2)</f>
        <v>23.22</v>
      </c>
      <c r="K6" s="171">
        <f ca="1">ROUND(AVERAGE(INDIRECT("Week"&amp;$J$4&amp;"!H"&amp;K7&amp;":H"&amp;K14)),2)</f>
        <v>25.71</v>
      </c>
      <c r="L6" s="169">
        <f>IF(L7&lt;$R$5,L7,L7+1)</f>
        <v>4</v>
      </c>
      <c r="M6" s="162" t="str">
        <f ca="1">M5&amp;" ("&amp;R6&amp;")"</f>
        <v>WWMC (25.92)</v>
      </c>
      <c r="N6" s="163" t="str">
        <f ca="1">INDIRECT("Fixtures!B"&amp;($K$5+$L6+1))</f>
        <v>10 (25)</v>
      </c>
      <c r="O6" s="163" t="str">
        <f ca="1">INDIRECT("Fixtures!D"&amp;($K$5+$L6+1))</f>
        <v>2 (7)</v>
      </c>
      <c r="P6" s="164" t="str">
        <f ca="1">P5&amp;" ("&amp;S6&amp;")"</f>
        <v>The Farmers (22.57)</v>
      </c>
      <c r="R6">
        <f ca="1">ROUND(AVERAGE(INDIRECT("Week"&amp;$J$4&amp;"!H"&amp;R7&amp;":H"&amp;R14)),2)</f>
        <v>25.92</v>
      </c>
      <c r="S6" s="171">
        <f ca="1">ROUND(AVERAGE(INDIRECT("Week"&amp;$J$4&amp;"!H"&amp;S7&amp;":H"&amp;S14)),2)</f>
        <v>22.57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Brian Whybrow (21.39)</v>
      </c>
      <c r="C7" s="167">
        <f t="shared" ref="C7:D14" ca="1" si="0">INDIRECT("Week"&amp;$J$4&amp;"!"&amp;"AB"&amp;J7)</f>
        <v>1</v>
      </c>
      <c r="D7" s="167">
        <f t="shared" ca="1" si="0"/>
        <v>3</v>
      </c>
      <c r="E7" s="1775" t="str">
        <f t="shared" ref="E7:E14" ca="1" si="1">VLOOKUP(VLOOKUP(INDIRECT("Week"&amp;$J$4&amp;"!"&amp;"F"&amp;K7),PlayerNames,3,FALSE),PlayerID,2)&amp;" ("&amp;INDIRECT("Week"&amp;$J$4&amp;"!"&amp;"H"&amp;K7)&amp;")"</f>
        <v>Kurtis Atkins (23.08)</v>
      </c>
      <c r="F7" s="1775"/>
      <c r="G7" s="1775"/>
      <c r="H7" s="1776"/>
      <c r="I7" s="169">
        <v>1</v>
      </c>
      <c r="J7">
        <f ca="1">(VLOOKUP(B5,TeamName,4,FALSE)+$I7+1)</f>
        <v>26</v>
      </c>
      <c r="K7">
        <f ca="1">(VLOOKUP(E5,TeamName,4,FALSE)+$I7+1)</f>
        <v>162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Doug Harwood (26.32)</v>
      </c>
      <c r="N7" s="167">
        <f t="shared" ref="N7:O14" ca="1" si="3">INDIRECT("Week"&amp;$J$4&amp;"!"&amp;"AB"&amp;R7)</f>
        <v>3</v>
      </c>
      <c r="O7" s="167">
        <f t="shared" ca="1" si="3"/>
        <v>1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Tyler Radlett (23.58)</v>
      </c>
      <c r="Q7" s="169">
        <v>1</v>
      </c>
      <c r="R7">
        <f ca="1">(VLOOKUP(M5,TeamName,4,FALSE)+$I7+1)</f>
        <v>128</v>
      </c>
      <c r="S7">
        <f ca="1">(VLOOKUP(P5,TeamName,4,FALSE)+$I7+1)</f>
        <v>111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Luke Constable (21.58)</v>
      </c>
      <c r="C8" s="168">
        <f t="shared" ca="1" si="0"/>
        <v>1</v>
      </c>
      <c r="D8" s="168">
        <f t="shared" ca="1" si="0"/>
        <v>3</v>
      </c>
      <c r="E8" s="1772" t="str">
        <f t="shared" ca="1" si="1"/>
        <v>Shane Edwards (25.28)</v>
      </c>
      <c r="F8" s="1772"/>
      <c r="G8" s="1772"/>
      <c r="H8" s="1773"/>
      <c r="I8" s="169">
        <v>2</v>
      </c>
      <c r="J8">
        <f ca="1">(VLOOKUP(B5,TeamName,4,FALSE)+$I8+1)</f>
        <v>27</v>
      </c>
      <c r="K8">
        <f ca="1">(VLOOKUP(E5,TeamName,4,FALSE)+$I8+1)</f>
        <v>163</v>
      </c>
      <c r="L8" s="169"/>
      <c r="M8" s="165" t="str">
        <f t="shared" ca="1" si="2"/>
        <v>Charlie Martin (20.81)</v>
      </c>
      <c r="N8" s="168">
        <f t="shared" ca="1" si="3"/>
        <v>1</v>
      </c>
      <c r="O8" s="168">
        <f t="shared" ca="1" si="3"/>
        <v>3</v>
      </c>
      <c r="P8" s="166" t="str">
        <f t="shared" ca="1" si="4"/>
        <v>Dave Crook (21)</v>
      </c>
      <c r="Q8" s="169">
        <v>2</v>
      </c>
      <c r="R8">
        <f ca="1">(VLOOKUP(M5,TeamName,4,FALSE)+$I8+1)</f>
        <v>129</v>
      </c>
      <c r="S8">
        <f ca="1">(VLOOKUP(P5,TeamName,4,FALSE)+$I8+1)</f>
        <v>112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Daryl Clark (19.64)</v>
      </c>
      <c r="C9" s="168">
        <f t="shared" ca="1" si="0"/>
        <v>0</v>
      </c>
      <c r="D9" s="168">
        <f t="shared" ca="1" si="0"/>
        <v>3</v>
      </c>
      <c r="E9" s="1772" t="str">
        <f t="shared" ca="1" si="1"/>
        <v>Jason Kelly (31.31)</v>
      </c>
      <c r="F9" s="1772"/>
      <c r="G9" s="1772"/>
      <c r="H9" s="1773"/>
      <c r="I9" s="169">
        <v>3</v>
      </c>
      <c r="J9">
        <f ca="1">(VLOOKUP(B5,TeamName,4,FALSE)+$I9+1)</f>
        <v>28</v>
      </c>
      <c r="K9">
        <f ca="1">(VLOOKUP(E5,TeamName,4,FALSE)+$I9+1)</f>
        <v>164</v>
      </c>
      <c r="L9" s="169"/>
      <c r="M9" s="165" t="str">
        <f t="shared" ca="1" si="2"/>
        <v>Andrew Foster (26.29)</v>
      </c>
      <c r="N9" s="168">
        <f t="shared" ca="1" si="3"/>
        <v>3</v>
      </c>
      <c r="O9" s="168">
        <f t="shared" ca="1" si="3"/>
        <v>1</v>
      </c>
      <c r="P9" s="166" t="str">
        <f t="shared" ca="1" si="4"/>
        <v>Andy Nye (25.46)</v>
      </c>
      <c r="Q9" s="169">
        <v>3</v>
      </c>
      <c r="R9">
        <f ca="1">(VLOOKUP(M5,TeamName,4,FALSE)+$I9+1)</f>
        <v>130</v>
      </c>
      <c r="S9">
        <f ca="1">(VLOOKUP(P5,TeamName,4,FALSE)+$I9+1)</f>
        <v>113</v>
      </c>
    </row>
    <row r="10" spans="1:19" x14ac:dyDescent="0.25">
      <c r="A10" s="169"/>
      <c r="B10" s="165" t="str">
        <f t="shared" ca="1" si="5"/>
        <v>Connor Scutt (23.9)</v>
      </c>
      <c r="C10" s="168">
        <f t="shared" ca="1" si="0"/>
        <v>3</v>
      </c>
      <c r="D10" s="168">
        <f t="shared" ca="1" si="0"/>
        <v>2</v>
      </c>
      <c r="E10" s="1772" t="str">
        <f t="shared" ca="1" si="1"/>
        <v>Steve Ferguson (22.63)</v>
      </c>
      <c r="F10" s="1772"/>
      <c r="G10" s="1772"/>
      <c r="H10" s="1773"/>
      <c r="I10" s="169">
        <v>4</v>
      </c>
      <c r="J10">
        <f ca="1">(VLOOKUP(B5,TeamName,4,FALSE)+$I10+1)</f>
        <v>29</v>
      </c>
      <c r="K10">
        <f ca="1">(VLOOKUP(E5,TeamName,4,FALSE)+$I10+1)</f>
        <v>165</v>
      </c>
      <c r="L10" s="169"/>
      <c r="M10" s="165" t="str">
        <f t="shared" ca="1" si="2"/>
        <v>Jason Askew (27.33)</v>
      </c>
      <c r="N10" s="168">
        <f t="shared" ca="1" si="3"/>
        <v>3</v>
      </c>
      <c r="O10" s="168">
        <f t="shared" ca="1" si="3"/>
        <v>0</v>
      </c>
      <c r="P10" s="166" t="str">
        <f t="shared" ca="1" si="4"/>
        <v>Darren Bryant (22.61)</v>
      </c>
      <c r="Q10" s="169">
        <v>4</v>
      </c>
      <c r="R10">
        <f ca="1">(VLOOKUP(M5,TeamName,4,FALSE)+$I10+1)</f>
        <v>131</v>
      </c>
      <c r="S10">
        <f ca="1">(VLOOKUP(P5,TeamName,4,FALSE)+$I10+1)</f>
        <v>114</v>
      </c>
    </row>
    <row r="11" spans="1:19" x14ac:dyDescent="0.25">
      <c r="A11" s="169"/>
      <c r="B11" s="165" t="str">
        <f t="shared" ca="1" si="5"/>
        <v>Ben Burton (26.21)</v>
      </c>
      <c r="C11" s="168">
        <f t="shared" ca="1" si="0"/>
        <v>3</v>
      </c>
      <c r="D11" s="168">
        <f t="shared" ca="1" si="0"/>
        <v>1</v>
      </c>
      <c r="E11" s="1772" t="str">
        <f t="shared" ca="1" si="1"/>
        <v>Darryl Pilgrim (25.52)</v>
      </c>
      <c r="F11" s="1772"/>
      <c r="G11" s="1772"/>
      <c r="H11" s="1773"/>
      <c r="I11" s="169">
        <v>5</v>
      </c>
      <c r="J11">
        <f ca="1">(VLOOKUP(B5,TeamName,4,FALSE)+$I11+1)</f>
        <v>30</v>
      </c>
      <c r="K11">
        <f ca="1">(VLOOKUP(E5,TeamName,4,FALSE)+$I11+1)</f>
        <v>166</v>
      </c>
      <c r="L11" s="169"/>
      <c r="M11" s="165" t="str">
        <f t="shared" ca="1" si="2"/>
        <v>Aaron Turner (26.37)</v>
      </c>
      <c r="N11" s="168">
        <f t="shared" ca="1" si="3"/>
        <v>3</v>
      </c>
      <c r="O11" s="168">
        <f t="shared" ca="1" si="3"/>
        <v>0</v>
      </c>
      <c r="P11" s="166" t="str">
        <f t="shared" ca="1" si="4"/>
        <v>Martin Carnell (21.3)</v>
      </c>
      <c r="Q11" s="169">
        <v>5</v>
      </c>
      <c r="R11">
        <f ca="1">(VLOOKUP(M5,TeamName,4,FALSE)+$I11+1)</f>
        <v>132</v>
      </c>
      <c r="S11">
        <f ca="1">(VLOOKUP(P5,TeamName,4,FALSE)+$I11+1)</f>
        <v>115</v>
      </c>
    </row>
    <row r="12" spans="1:19" x14ac:dyDescent="0.25">
      <c r="A12" s="169"/>
      <c r="B12" s="165" t="str">
        <f t="shared" ca="1" si="5"/>
        <v>Daniel O'Keeffe (22.94)</v>
      </c>
      <c r="C12" s="168">
        <f t="shared" ca="1" si="0"/>
        <v>1</v>
      </c>
      <c r="D12" s="168">
        <f t="shared" ca="1" si="0"/>
        <v>3</v>
      </c>
      <c r="E12" s="1772" t="str">
        <f t="shared" ca="1" si="1"/>
        <v>Dave Webb (26.64)</v>
      </c>
      <c r="F12" s="1772"/>
      <c r="G12" s="1772"/>
      <c r="H12" s="1773"/>
      <c r="I12" s="169">
        <v>6</v>
      </c>
      <c r="J12">
        <f ca="1">(VLOOKUP(B5,TeamName,4,FALSE)+$I12+1)</f>
        <v>31</v>
      </c>
      <c r="K12">
        <f ca="1">(VLOOKUP(E5,TeamName,4,FALSE)+$I12+1)</f>
        <v>167</v>
      </c>
      <c r="L12" s="169"/>
      <c r="M12" s="165" t="str">
        <f t="shared" ca="1" si="2"/>
        <v>Phil Milburn (31.31)</v>
      </c>
      <c r="N12" s="168">
        <f t="shared" ca="1" si="3"/>
        <v>3</v>
      </c>
      <c r="O12" s="168">
        <f t="shared" ca="1" si="3"/>
        <v>0</v>
      </c>
      <c r="P12" s="166" t="str">
        <f t="shared" ca="1" si="4"/>
        <v>Alan Crook (18.81)</v>
      </c>
      <c r="Q12" s="169">
        <v>6</v>
      </c>
      <c r="R12">
        <f ca="1">(VLOOKUP(M5,TeamName,4,FALSE)+$I12+1)</f>
        <v>133</v>
      </c>
      <c r="S12">
        <f ca="1">(VLOOKUP(P5,TeamName,4,FALSE)+$I12+1)</f>
        <v>116</v>
      </c>
    </row>
    <row r="13" spans="1:19" x14ac:dyDescent="0.25">
      <c r="A13" s="169"/>
      <c r="B13" s="165" t="str">
        <f t="shared" ca="1" si="5"/>
        <v>Des Barry (22.78)</v>
      </c>
      <c r="C13" s="168">
        <f t="shared" ca="1" si="0"/>
        <v>0</v>
      </c>
      <c r="D13" s="168">
        <f t="shared" ca="1" si="0"/>
        <v>3</v>
      </c>
      <c r="E13" s="1772" t="str">
        <f t="shared" ca="1" si="1"/>
        <v>Steve Lovett (25.91)</v>
      </c>
      <c r="F13" s="1772"/>
      <c r="G13" s="1772"/>
      <c r="H13" s="1773"/>
      <c r="I13" s="169">
        <v>7</v>
      </c>
      <c r="J13">
        <f ca="1">(VLOOKUP(B5,TeamName,4,FALSE)+$I13+1)</f>
        <v>32</v>
      </c>
      <c r="K13">
        <f ca="1">(VLOOKUP(E5,TeamName,4,FALSE)+$I13+1)</f>
        <v>168</v>
      </c>
      <c r="L13" s="169"/>
      <c r="M13" s="165" t="str">
        <f t="shared" ca="1" si="2"/>
        <v>Dave Askew (27.77)</v>
      </c>
      <c r="N13" s="168">
        <f t="shared" ca="1" si="3"/>
        <v>3</v>
      </c>
      <c r="O13" s="168">
        <f t="shared" ca="1" si="3"/>
        <v>1</v>
      </c>
      <c r="P13" s="166" t="str">
        <f t="shared" ca="1" si="4"/>
        <v>Nev Wright (27.5)</v>
      </c>
      <c r="Q13" s="169">
        <v>7</v>
      </c>
      <c r="R13">
        <f ca="1">(VLOOKUP(M5,TeamName,4,FALSE)+$I13+1)</f>
        <v>134</v>
      </c>
      <c r="S13">
        <f ca="1">(VLOOKUP(P5,TeamName,4,FALSE)+$I13+1)</f>
        <v>117</v>
      </c>
    </row>
    <row r="14" spans="1:19" x14ac:dyDescent="0.25">
      <c r="A14" s="169"/>
      <c r="B14" s="165" t="str">
        <f t="shared" ca="1" si="5"/>
        <v>Ryan Payne (27.33)</v>
      </c>
      <c r="C14" s="168">
        <f t="shared" ca="1" si="0"/>
        <v>3</v>
      </c>
      <c r="D14" s="168">
        <f t="shared" ca="1" si="0"/>
        <v>0</v>
      </c>
      <c r="E14" s="1772" t="str">
        <f t="shared" ca="1" si="1"/>
        <v>Kirk DeRuyter (25.33)</v>
      </c>
      <c r="F14" s="1772"/>
      <c r="G14" s="1772"/>
      <c r="H14" s="1773"/>
      <c r="I14" s="169">
        <v>8</v>
      </c>
      <c r="J14">
        <f ca="1">(VLOOKUP(B5,TeamName,4,FALSE)+$I14+1)</f>
        <v>33</v>
      </c>
      <c r="K14">
        <f ca="1">(VLOOKUP(E5,TeamName,4,FALSE)+$I14+1)</f>
        <v>169</v>
      </c>
      <c r="L14" s="169"/>
      <c r="M14" s="165" t="str">
        <f t="shared" ca="1" si="2"/>
        <v>Robbie Hain (21.17)</v>
      </c>
      <c r="N14" s="168">
        <f t="shared" ca="1" si="3"/>
        <v>3</v>
      </c>
      <c r="O14" s="168">
        <f t="shared" ca="1" si="3"/>
        <v>0</v>
      </c>
      <c r="P14" s="166" t="str">
        <f t="shared" ca="1" si="4"/>
        <v>Ray Crook (20.3)</v>
      </c>
      <c r="Q14" s="169">
        <v>8</v>
      </c>
      <c r="R14">
        <f ca="1">(VLOOKUP(M5,TeamName,4,FALSE)+$I14+1)</f>
        <v>135</v>
      </c>
      <c r="S14">
        <f ca="1">(VLOOKUP(P5,TeamName,4,FALSE)+$I14+1)</f>
        <v>118</v>
      </c>
    </row>
    <row r="15" spans="1:19" x14ac:dyDescent="0.25">
      <c r="A15" s="169"/>
      <c r="B15" s="169" t="str">
        <f ca="1">INDIRECT("Fixtures!A"&amp;($K$5+$A16+1))</f>
        <v>Forestdale Forum</v>
      </c>
      <c r="C15" s="169"/>
      <c r="D15" s="169"/>
      <c r="E15" s="169" t="str">
        <f ca="1">INDIRECT("Fixtures!E"&amp;($K$5+$A16+1))</f>
        <v>Sunbury RBL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West Byfleet</v>
      </c>
      <c r="N15" s="169"/>
      <c r="O15" s="169"/>
      <c r="P15" s="169" t="str">
        <f ca="1">INDIRECT("Fixtures!E"&amp;($K$5+L16+1))</f>
        <v>Arnie's Army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Forestdale Forum (23.86)</v>
      </c>
      <c r="C16" s="163" t="str">
        <f ca="1">INDIRECT("Fixtures!B"&amp;($K$5+$A16+1))</f>
        <v>4 (15)</v>
      </c>
      <c r="D16" s="163" t="str">
        <f ca="1">INDIRECT("Fixtures!D"&amp;($K$5+$A16+1))</f>
        <v>8 (22)</v>
      </c>
      <c r="E16" s="1774" t="str">
        <f ca="1">E15&amp;" ("&amp;K16&amp;")"</f>
        <v>Sunbury RBL (23.73)</v>
      </c>
      <c r="F16" s="1774"/>
      <c r="G16" s="1774"/>
      <c r="H16" s="1774"/>
      <c r="J16">
        <f ca="1">ROUND(AVERAGE(INDIRECT("Week"&amp;$J$4&amp;"!H"&amp;J17&amp;":H"&amp;J24)),2)</f>
        <v>23.86</v>
      </c>
      <c r="K16" s="171">
        <f ca="1">ROUND(AVERAGE(INDIRECT("Week"&amp;$J$4&amp;"!H"&amp;K17&amp;":H"&amp;K24)),2)</f>
        <v>23.73</v>
      </c>
      <c r="L16" s="169">
        <f>IF(L17&lt;$R$5,L17,L17+1)</f>
        <v>5</v>
      </c>
      <c r="M16" s="162" t="str">
        <f ca="1">M15&amp;" ("&amp;R16&amp;")"</f>
        <v>West Byfleet (22.5)</v>
      </c>
      <c r="N16" s="163" t="str">
        <f ca="1">INDIRECT("Fixtures!B"&amp;($K$5+$L16+1))</f>
        <v>6 (16)</v>
      </c>
      <c r="O16" s="163" t="str">
        <f ca="1">INDIRECT("Fixtures!D"&amp;($K$5+$L16+1))</f>
        <v>6 (19)</v>
      </c>
      <c r="P16" s="164" t="str">
        <f ca="1">P15&amp;" ("&amp;S16&amp;")"</f>
        <v>Arnie's Army (23.29)</v>
      </c>
      <c r="R16">
        <f ca="1">ROUND(AVERAGE(INDIRECT("Week"&amp;$J$4&amp;"!H"&amp;R17&amp;":H"&amp;R24)),2)</f>
        <v>22.5</v>
      </c>
      <c r="S16" s="171">
        <f ca="1">ROUND(AVERAGE(INDIRECT("Week"&amp;$J$4&amp;"!H"&amp;S17&amp;":H"&amp;S24)),2)</f>
        <v>23.29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Phil Mcdonnell (22.78)</v>
      </c>
      <c r="C17" s="167">
        <f t="shared" ref="C17:D24" ca="1" si="7">INDIRECT("Week"&amp;$J$4&amp;"!"&amp;"AB"&amp;J17)</f>
        <v>3</v>
      </c>
      <c r="D17" s="167">
        <f t="shared" ca="1" si="7"/>
        <v>2</v>
      </c>
      <c r="E17" s="1775" t="str">
        <f t="shared" ref="E17:E24" ca="1" si="8">VLOOKUP(VLOOKUP(INDIRECT("Week"&amp;$J$4&amp;"!"&amp;"F"&amp;K17),PlayerNames,3,FALSE),PlayerID,2)&amp;" ("&amp;INDIRECT("Week"&amp;$J$4&amp;"!"&amp;"H"&amp;K17)&amp;")"</f>
        <v>Charlie Gardner (20.27)</v>
      </c>
      <c r="F17" s="1775"/>
      <c r="G17" s="1775"/>
      <c r="H17" s="1776"/>
      <c r="I17" s="169">
        <v>1</v>
      </c>
      <c r="J17">
        <f ca="1">(VLOOKUP(B15,TeamName,4,FALSE)+$I17+1)</f>
        <v>60</v>
      </c>
      <c r="K17">
        <f ca="1">(VLOOKUP(E15,TeamName,4,FALSE)+$I17+1)</f>
        <v>94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Simon Beagle (23.38)</v>
      </c>
      <c r="N17" s="167">
        <f t="shared" ref="N17:O24" ca="1" si="10">INDIRECT("Week"&amp;$J$4&amp;"!"&amp;"AB"&amp;R17)</f>
        <v>1</v>
      </c>
      <c r="O17" s="167">
        <f t="shared" ca="1" si="10"/>
        <v>3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Lukasz Sawicki (25.9)</v>
      </c>
      <c r="Q17" s="169">
        <v>1</v>
      </c>
      <c r="R17">
        <f ca="1">(VLOOKUP(M15,TeamName,4,FALSE)+$I17+1)</f>
        <v>145</v>
      </c>
      <c r="S17">
        <f ca="1">(VLOOKUP(P15,TeamName,4,FALSE)+$I17+1)</f>
        <v>9</v>
      </c>
    </row>
    <row r="18" spans="1:21" x14ac:dyDescent="0.25">
      <c r="A18" s="169"/>
      <c r="B18" s="165" t="str">
        <f t="shared" ca="1" si="6"/>
        <v>Ben Sutton (28.36)</v>
      </c>
      <c r="C18" s="168">
        <f t="shared" ca="1" si="7"/>
        <v>3</v>
      </c>
      <c r="D18" s="168">
        <f t="shared" ca="1" si="7"/>
        <v>0</v>
      </c>
      <c r="E18" s="1772" t="str">
        <f t="shared" ca="1" si="8"/>
        <v>Steve Cole (21.16)</v>
      </c>
      <c r="F18" s="1772"/>
      <c r="G18" s="1772"/>
      <c r="H18" s="1773"/>
      <c r="I18" s="169">
        <v>2</v>
      </c>
      <c r="J18">
        <f ca="1">(VLOOKUP(B15,TeamName,4,FALSE)+$I18+1)</f>
        <v>61</v>
      </c>
      <c r="K18">
        <f ca="1">(VLOOKUP(E15,TeamName,4,FALSE)+$I18+1)</f>
        <v>95</v>
      </c>
      <c r="L18" s="169"/>
      <c r="M18" s="165" t="str">
        <f t="shared" ca="1" si="9"/>
        <v>Jake Carter (26.37)</v>
      </c>
      <c r="N18" s="168">
        <f t="shared" ca="1" si="10"/>
        <v>3</v>
      </c>
      <c r="O18" s="168">
        <f t="shared" ca="1" si="10"/>
        <v>0</v>
      </c>
      <c r="P18" s="166" t="str">
        <f t="shared" ca="1" si="11"/>
        <v>Darren Everret (23.57)</v>
      </c>
      <c r="Q18" s="169">
        <v>2</v>
      </c>
      <c r="R18">
        <f ca="1">(VLOOKUP(M15,TeamName,4,FALSE)+$I18+1)</f>
        <v>146</v>
      </c>
      <c r="S18">
        <f ca="1">(VLOOKUP(P15,TeamName,4,FALSE)+$I18+1)</f>
        <v>10</v>
      </c>
    </row>
    <row r="19" spans="1:21" x14ac:dyDescent="0.25">
      <c r="A19" s="169"/>
      <c r="B19" s="165" t="str">
        <f t="shared" ca="1" si="6"/>
        <v>Dave Godfrey (18.88)</v>
      </c>
      <c r="C19" s="168">
        <f t="shared" ca="1" si="7"/>
        <v>0</v>
      </c>
      <c r="D19" s="168">
        <f t="shared" ca="1" si="7"/>
        <v>3</v>
      </c>
      <c r="E19" s="1772" t="str">
        <f t="shared" ca="1" si="8"/>
        <v>John Jenkinson (24.24)</v>
      </c>
      <c r="F19" s="1772"/>
      <c r="G19" s="1772"/>
      <c r="H19" s="1773"/>
      <c r="I19" s="202">
        <v>3</v>
      </c>
      <c r="J19">
        <f ca="1">(VLOOKUP(B15,TeamName,4,FALSE)+$I19+1)</f>
        <v>62</v>
      </c>
      <c r="K19">
        <f ca="1">(VLOOKUP(E15,TeamName,4,FALSE)+$I19+1)</f>
        <v>96</v>
      </c>
      <c r="L19" s="169"/>
      <c r="M19" s="165" t="str">
        <f t="shared" ca="1" si="9"/>
        <v>Adam Penney (21.71)</v>
      </c>
      <c r="N19" s="168">
        <f t="shared" ca="1" si="10"/>
        <v>1</v>
      </c>
      <c r="O19" s="168">
        <f t="shared" ca="1" si="10"/>
        <v>3</v>
      </c>
      <c r="P19" s="166" t="str">
        <f t="shared" ca="1" si="11"/>
        <v>Tony Hammond (24.1)</v>
      </c>
      <c r="Q19" s="169">
        <v>3</v>
      </c>
      <c r="R19">
        <f ca="1">(VLOOKUP(M15,TeamName,4,FALSE)+$I19+1)</f>
        <v>147</v>
      </c>
      <c r="S19">
        <f ca="1">(VLOOKUP(P15,TeamName,4,FALSE)+$I19+1)</f>
        <v>11</v>
      </c>
    </row>
    <row r="20" spans="1:21" x14ac:dyDescent="0.25">
      <c r="A20" s="169"/>
      <c r="B20" s="165" t="str">
        <f t="shared" ca="1" si="6"/>
        <v>Andy Gillam (23.18)</v>
      </c>
      <c r="C20" s="168">
        <f t="shared" ca="1" si="7"/>
        <v>0</v>
      </c>
      <c r="D20" s="168">
        <f t="shared" ca="1" si="7"/>
        <v>3</v>
      </c>
      <c r="E20" s="1772" t="str">
        <f t="shared" ca="1" si="8"/>
        <v>Alan Casey (26.84)</v>
      </c>
      <c r="F20" s="1772"/>
      <c r="G20" s="1772"/>
      <c r="H20" s="1773"/>
      <c r="I20" s="169">
        <v>4</v>
      </c>
      <c r="J20">
        <f ca="1">(VLOOKUP(B15,TeamName,4,FALSE)+$I20+1)</f>
        <v>63</v>
      </c>
      <c r="K20">
        <f ca="1">(VLOOKUP(E15,TeamName,4,FALSE)+$I20+1)</f>
        <v>97</v>
      </c>
      <c r="L20" s="169"/>
      <c r="M20" s="165" t="str">
        <f t="shared" ca="1" si="9"/>
        <v>Tom Pavitt (21.58)</v>
      </c>
      <c r="N20" s="168">
        <f t="shared" ca="1" si="10"/>
        <v>3</v>
      </c>
      <c r="O20" s="168">
        <f t="shared" ca="1" si="10"/>
        <v>1</v>
      </c>
      <c r="P20" s="166" t="str">
        <f t="shared" ca="1" si="11"/>
        <v>George Munt (21.07)</v>
      </c>
      <c r="Q20" s="169">
        <v>4</v>
      </c>
      <c r="R20">
        <f ca="1">(VLOOKUP(M15,TeamName,4,FALSE)+$I20+1)</f>
        <v>148</v>
      </c>
      <c r="S20">
        <f ca="1">(VLOOKUP(P15,TeamName,4,FALSE)+$I20+1)</f>
        <v>12</v>
      </c>
    </row>
    <row r="21" spans="1:21" x14ac:dyDescent="0.25">
      <c r="A21" s="169"/>
      <c r="B21" s="165" t="str">
        <f t="shared" ca="1" si="6"/>
        <v>Gary Creamer (22.4)</v>
      </c>
      <c r="C21" s="168">
        <f t="shared" ca="1" si="7"/>
        <v>2</v>
      </c>
      <c r="D21" s="168">
        <f t="shared" ca="1" si="7"/>
        <v>3</v>
      </c>
      <c r="E21" s="1772" t="str">
        <f t="shared" ca="1" si="8"/>
        <v>Rob Arthur (21.73)</v>
      </c>
      <c r="F21" s="1772"/>
      <c r="G21" s="1772"/>
      <c r="H21" s="1773"/>
      <c r="I21" s="169">
        <v>5</v>
      </c>
      <c r="J21">
        <f ca="1">(VLOOKUP(B15,TeamName,4,FALSE)+$I21+1)</f>
        <v>64</v>
      </c>
      <c r="K21">
        <f ca="1">(VLOOKUP(E15,TeamName,4,FALSE)+$I21+1)</f>
        <v>98</v>
      </c>
      <c r="L21" s="169"/>
      <c r="M21" s="165" t="str">
        <f t="shared" ca="1" si="9"/>
        <v>Ian Chalkley (18.77)</v>
      </c>
      <c r="N21" s="168">
        <f t="shared" ca="1" si="10"/>
        <v>2</v>
      </c>
      <c r="O21" s="168">
        <f t="shared" ca="1" si="10"/>
        <v>3</v>
      </c>
      <c r="P21" s="166" t="str">
        <f t="shared" ca="1" si="11"/>
        <v>Matt Carter (21.22)</v>
      </c>
      <c r="Q21" s="169">
        <v>5</v>
      </c>
      <c r="R21">
        <f ca="1">(VLOOKUP(M15,TeamName,4,FALSE)+$I21+1)</f>
        <v>149</v>
      </c>
      <c r="S21">
        <f ca="1">(VLOOKUP(P15,TeamName,4,FALSE)+$I21+1)</f>
        <v>13</v>
      </c>
    </row>
    <row r="22" spans="1:21" x14ac:dyDescent="0.25">
      <c r="A22" s="169"/>
      <c r="B22" s="165" t="str">
        <f t="shared" ca="1" si="6"/>
        <v>Gary Trodd (26.52)</v>
      </c>
      <c r="C22" s="168">
        <f t="shared" ca="1" si="7"/>
        <v>1</v>
      </c>
      <c r="D22" s="168">
        <f t="shared" ca="1" si="7"/>
        <v>3</v>
      </c>
      <c r="E22" s="1772" t="str">
        <f t="shared" ca="1" si="8"/>
        <v>Rees Hall (28.88)</v>
      </c>
      <c r="F22" s="1772"/>
      <c r="G22" s="1772"/>
      <c r="H22" s="1773"/>
      <c r="I22" s="169">
        <v>6</v>
      </c>
      <c r="J22">
        <f ca="1">(VLOOKUP(B15,TeamName,4,FALSE)+$I22+1)</f>
        <v>65</v>
      </c>
      <c r="K22">
        <f ca="1">(VLOOKUP(E15,TeamName,4,FALSE)+$I22+1)</f>
        <v>99</v>
      </c>
      <c r="L22" s="169"/>
      <c r="M22" s="165" t="str">
        <f t="shared" ca="1" si="9"/>
        <v>Alex Chubb (22.85)</v>
      </c>
      <c r="N22" s="168">
        <f t="shared" ca="1" si="10"/>
        <v>1</v>
      </c>
      <c r="O22" s="168">
        <f t="shared" ca="1" si="10"/>
        <v>3</v>
      </c>
      <c r="P22" s="166" t="str">
        <f t="shared" ca="1" si="11"/>
        <v>Nick Ellis  (24.05)</v>
      </c>
      <c r="Q22" s="169">
        <v>6</v>
      </c>
      <c r="R22">
        <f ca="1">(VLOOKUP(M15,TeamName,4,FALSE)+$I22+1)</f>
        <v>150</v>
      </c>
      <c r="S22">
        <f ca="1">(VLOOKUP(P15,TeamName,4,FALSE)+$I22+1)</f>
        <v>14</v>
      </c>
    </row>
    <row r="23" spans="1:21" x14ac:dyDescent="0.25">
      <c r="A23" s="169"/>
      <c r="B23" s="165" t="str">
        <f t="shared" ca="1" si="6"/>
        <v>Terry Dersley (21.99)</v>
      </c>
      <c r="C23" s="168">
        <f t="shared" ca="1" si="7"/>
        <v>2</v>
      </c>
      <c r="D23" s="168">
        <f t="shared" ca="1" si="7"/>
        <v>3</v>
      </c>
      <c r="E23" s="1772" t="str">
        <f t="shared" ca="1" si="8"/>
        <v>Luke Wathen (23.81)</v>
      </c>
      <c r="F23" s="1772"/>
      <c r="G23" s="1772"/>
      <c r="H23" s="1773"/>
      <c r="I23" s="169">
        <v>7</v>
      </c>
      <c r="J23">
        <f ca="1">(VLOOKUP(B15,TeamName,4,FALSE)+$I23+1)</f>
        <v>66</v>
      </c>
      <c r="K23">
        <f ca="1">(VLOOKUP(E15,TeamName,4,FALSE)+$I23+1)</f>
        <v>100</v>
      </c>
      <c r="L23" s="169"/>
      <c r="M23" s="165" t="str">
        <f t="shared" ca="1" si="9"/>
        <v>John Chalkley (20.22)</v>
      </c>
      <c r="N23" s="168">
        <f t="shared" ca="1" si="10"/>
        <v>0</v>
      </c>
      <c r="O23" s="168">
        <f t="shared" ca="1" si="10"/>
        <v>3</v>
      </c>
      <c r="P23" s="166" t="str">
        <f t="shared" ca="1" si="11"/>
        <v>Richard Cox (21.17)</v>
      </c>
      <c r="Q23" s="169">
        <v>7</v>
      </c>
      <c r="R23">
        <f ca="1">(VLOOKUP(M15,TeamName,4,FALSE)+$I23+1)</f>
        <v>151</v>
      </c>
      <c r="S23">
        <f ca="1">(VLOOKUP(P15,TeamName,4,FALSE)+$I23+1)</f>
        <v>15</v>
      </c>
    </row>
    <row r="24" spans="1:21" x14ac:dyDescent="0.25">
      <c r="A24" s="169"/>
      <c r="B24" s="165" t="str">
        <f t="shared" ca="1" si="6"/>
        <v>Robbie Turner  (26.74)</v>
      </c>
      <c r="C24" s="168">
        <f t="shared" ca="1" si="7"/>
        <v>3</v>
      </c>
      <c r="D24" s="168">
        <f t="shared" ca="1" si="7"/>
        <v>2</v>
      </c>
      <c r="E24" s="1772" t="str">
        <f t="shared" ca="1" si="8"/>
        <v>Phil Wathen (22.87)</v>
      </c>
      <c r="F24" s="1772"/>
      <c r="G24" s="1772"/>
      <c r="H24" s="1773"/>
      <c r="I24" s="169">
        <v>8</v>
      </c>
      <c r="J24">
        <f ca="1">(VLOOKUP(B15,TeamName,4,FALSE)+$I24+1)</f>
        <v>67</v>
      </c>
      <c r="K24">
        <f ca="1">(VLOOKUP(E15,TeamName,4,FALSE)+$I24+1)</f>
        <v>101</v>
      </c>
      <c r="L24" s="169"/>
      <c r="M24" s="165" t="str">
        <f t="shared" ca="1" si="9"/>
        <v>Nigel Prior (25.11)</v>
      </c>
      <c r="N24" s="168">
        <f t="shared" ca="1" si="10"/>
        <v>1</v>
      </c>
      <c r="O24" s="168">
        <f t="shared" ca="1" si="10"/>
        <v>3</v>
      </c>
      <c r="P24" s="166" t="str">
        <f t="shared" ca="1" si="11"/>
        <v>John Power (25.25)</v>
      </c>
      <c r="Q24" s="169">
        <v>8</v>
      </c>
      <c r="R24">
        <f ca="1">(VLOOKUP(M15,TeamName,4,FALSE)+$I24+1)</f>
        <v>152</v>
      </c>
      <c r="S24">
        <f ca="1">(VLOOKUP(P15,TeamName,4,FALSE)+$I24+1)</f>
        <v>16</v>
      </c>
    </row>
    <row r="25" spans="1:21" x14ac:dyDescent="0.25">
      <c r="A25" s="169"/>
      <c r="B25" s="169" t="str">
        <f ca="1">INDIRECT("Fixtures!A"&amp;($K$5+A26+1))</f>
        <v>St Peter's</v>
      </c>
      <c r="C25" s="169"/>
      <c r="D25" s="169"/>
      <c r="E25" s="169" t="str">
        <f ca="1">INDIRECT("Fixtures!E"&amp;($K$5+$A26+1))</f>
        <v>Epsom Cons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e">
        <f ca="1">B25&amp;" ("&amp;J26&amp;")"</f>
        <v>#DIV/0!</v>
      </c>
      <c r="C26" s="163" t="str">
        <f ca="1">INDIRECT("Fixtures!B"&amp;($K$5+$A26+1))</f>
        <v/>
      </c>
      <c r="D26" s="163" t="str">
        <f ca="1">INDIRECT("Fixtures!D"&amp;($K$5+$A26+1))</f>
        <v/>
      </c>
      <c r="E26" s="1774" t="e">
        <f ca="1">E25&amp;" ("&amp;K26&amp;")"</f>
        <v>#DIV/0!</v>
      </c>
      <c r="F26" s="1774"/>
      <c r="G26" s="1774"/>
      <c r="H26" s="1774"/>
      <c r="J26" t="e">
        <f ca="1">ROUND(AVERAGE(INDIRECT("Week"&amp;$J$4&amp;"!H"&amp;J27&amp;":H"&amp;J34)),2)</f>
        <v>#DIV/0!</v>
      </c>
      <c r="K26" s="171" t="e">
        <f ca="1">ROUND(AVERAGE(INDIRECT("Week"&amp;$J$4&amp;"!H"&amp;K27&amp;":H"&amp;K34)),2)</f>
        <v>#DIV/0!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553</v>
      </c>
    </row>
    <row r="27" spans="1:21" x14ac:dyDescent="0.25">
      <c r="A27" s="169">
        <v>3</v>
      </c>
      <c r="B27" s="165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7">
        <f t="shared" ref="C27:D34" ca="1" si="13">INDIRECT("Week"&amp;$J$4&amp;"!"&amp;"AB"&amp;J27)</f>
        <v>0</v>
      </c>
      <c r="D27" s="167">
        <f t="shared" ca="1" si="13"/>
        <v>0</v>
      </c>
      <c r="E27" s="1775" t="e">
        <f ca="1">VLOOKUP(VLOOKUP(INDIRECT("Week"&amp;$J$4&amp;"!"&amp;"F"&amp;K27),PlayerNames,3,FALSE),PlayerID,2)&amp;" ("&amp;INDIRECT("Week"&amp;$J$4&amp;"!"&amp;"H"&amp;K27)&amp;")"</f>
        <v>#N/A</v>
      </c>
      <c r="F27" s="1775"/>
      <c r="G27" s="1775"/>
      <c r="H27" s="1776"/>
      <c r="I27" s="169">
        <v>1</v>
      </c>
      <c r="J27">
        <f ca="1">(VLOOKUP(B25,TeamName,4,FALSE)+$I27+1)</f>
        <v>77</v>
      </c>
      <c r="K27">
        <f ca="1">(VLOOKUP(E25,TeamName,4,FALSE)+$I27+1)</f>
        <v>43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e">
        <f t="shared" ca="1" si="12"/>
        <v>#N/A</v>
      </c>
      <c r="C28" s="168">
        <f t="shared" ca="1" si="13"/>
        <v>0</v>
      </c>
      <c r="D28" s="168">
        <f t="shared" ca="1" si="13"/>
        <v>0</v>
      </c>
      <c r="E28" s="1772" t="e">
        <f t="shared" ref="E28:E34" ca="1" si="17">VLOOKUP(VLOOKUP(INDIRECT("Week"&amp;$J$4&amp;"!"&amp;"F"&amp;K28),PlayerNames,3,FALSE),PlayerID,2)&amp;" ("&amp;INDIRECT("Week"&amp;$J$4&amp;"!"&amp;"H"&amp;K28)&amp;")"</f>
        <v>#N/A</v>
      </c>
      <c r="F28" s="1772"/>
      <c r="G28" s="1772"/>
      <c r="H28" s="1773"/>
      <c r="I28" s="169">
        <v>2</v>
      </c>
      <c r="J28">
        <f ca="1">(VLOOKUP(B25,TeamName,4,FALSE)+$I28+1)</f>
        <v>78</v>
      </c>
      <c r="K28">
        <f ca="1">(VLOOKUP(E25,TeamName,4,FALSE)+$I28+1)</f>
        <v>44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e">
        <f t="shared" ca="1" si="12"/>
        <v>#N/A</v>
      </c>
      <c r="C29" s="168">
        <f t="shared" ca="1" si="13"/>
        <v>0</v>
      </c>
      <c r="D29" s="168">
        <f t="shared" ca="1" si="13"/>
        <v>0</v>
      </c>
      <c r="E29" s="1772" t="e">
        <f t="shared" ca="1" si="17"/>
        <v>#N/A</v>
      </c>
      <c r="F29" s="1772"/>
      <c r="G29" s="1772"/>
      <c r="H29" s="1773"/>
      <c r="I29" s="169">
        <v>3</v>
      </c>
      <c r="J29">
        <f ca="1">(VLOOKUP(B25,TeamName,4,FALSE)+$I29+1)</f>
        <v>79</v>
      </c>
      <c r="K29">
        <f ca="1">(VLOOKUP(E25,TeamName,4,FALSE)+$I29+1)</f>
        <v>45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e">
        <f t="shared" ca="1" si="12"/>
        <v>#N/A</v>
      </c>
      <c r="C30" s="168">
        <f t="shared" ca="1" si="13"/>
        <v>0</v>
      </c>
      <c r="D30" s="168">
        <f t="shared" ca="1" si="13"/>
        <v>0</v>
      </c>
      <c r="E30" s="1772" t="e">
        <f t="shared" ca="1" si="17"/>
        <v>#N/A</v>
      </c>
      <c r="F30" s="1772"/>
      <c r="G30" s="1772"/>
      <c r="H30" s="1773"/>
      <c r="I30" s="169">
        <v>4</v>
      </c>
      <c r="J30">
        <f ca="1">(VLOOKUP(B25,TeamName,4,FALSE)+$I30+1)</f>
        <v>80</v>
      </c>
      <c r="K30">
        <f ca="1">(VLOOKUP(E25,TeamName,4,FALSE)+$I30+1)</f>
        <v>46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e">
        <f t="shared" ca="1" si="12"/>
        <v>#N/A</v>
      </c>
      <c r="C31" s="168">
        <f t="shared" ca="1" si="13"/>
        <v>0</v>
      </c>
      <c r="D31" s="168">
        <f t="shared" ca="1" si="13"/>
        <v>0</v>
      </c>
      <c r="E31" s="1772" t="e">
        <f t="shared" ca="1" si="17"/>
        <v>#N/A</v>
      </c>
      <c r="F31" s="1772"/>
      <c r="G31" s="1772"/>
      <c r="H31" s="1773"/>
      <c r="I31" s="169">
        <v>5</v>
      </c>
      <c r="J31">
        <f ca="1">(VLOOKUP(B25,TeamName,4,FALSE)+$I31+1)</f>
        <v>81</v>
      </c>
      <c r="K31">
        <f ca="1">(VLOOKUP(E25,TeamName,4,FALSE)+$I31+1)</f>
        <v>47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e">
        <f t="shared" ca="1" si="12"/>
        <v>#N/A</v>
      </c>
      <c r="C32" s="168">
        <f t="shared" ca="1" si="13"/>
        <v>0</v>
      </c>
      <c r="D32" s="168">
        <f t="shared" ca="1" si="13"/>
        <v>0</v>
      </c>
      <c r="E32" s="1772" t="e">
        <f t="shared" ca="1" si="17"/>
        <v>#N/A</v>
      </c>
      <c r="F32" s="1772"/>
      <c r="G32" s="1772"/>
      <c r="H32" s="1773"/>
      <c r="I32" s="169">
        <v>6</v>
      </c>
      <c r="J32">
        <f ca="1">(VLOOKUP(B25,TeamName,4,FALSE)+$I32+1)</f>
        <v>82</v>
      </c>
      <c r="K32">
        <f ca="1">(VLOOKUP(E25,TeamName,4,FALSE)+$I32+1)</f>
        <v>48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e">
        <f t="shared" ca="1" si="12"/>
        <v>#N/A</v>
      </c>
      <c r="C33" s="168">
        <f t="shared" ca="1" si="13"/>
        <v>0</v>
      </c>
      <c r="D33" s="168">
        <f t="shared" ca="1" si="13"/>
        <v>0</v>
      </c>
      <c r="E33" s="1772" t="e">
        <f t="shared" ca="1" si="17"/>
        <v>#N/A</v>
      </c>
      <c r="F33" s="1772"/>
      <c r="G33" s="1772"/>
      <c r="H33" s="1773"/>
      <c r="I33" s="169">
        <v>7</v>
      </c>
      <c r="J33">
        <f ca="1">(VLOOKUP(B25,TeamName,4,FALSE)+$I33+1)</f>
        <v>83</v>
      </c>
      <c r="K33">
        <f ca="1">(VLOOKUP(E25,TeamName,4,FALSE)+$I33+1)</f>
        <v>49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e">
        <f t="shared" ca="1" si="12"/>
        <v>#N/A</v>
      </c>
      <c r="C34" s="168">
        <f t="shared" ca="1" si="13"/>
        <v>0</v>
      </c>
      <c r="D34" s="168">
        <f t="shared" ca="1" si="13"/>
        <v>0</v>
      </c>
      <c r="E34" s="1772" t="e">
        <f t="shared" ca="1" si="17"/>
        <v>#N/A</v>
      </c>
      <c r="F34" s="1772"/>
      <c r="G34" s="1772"/>
      <c r="H34" s="1773"/>
      <c r="I34" s="169">
        <v>8</v>
      </c>
      <c r="J34">
        <f ca="1">(VLOOKUP(B25,TeamName,4,FALSE)+$I34+1)</f>
        <v>84</v>
      </c>
      <c r="K34">
        <f ca="1">(VLOOKUP(E25,TeamName,4,FALSE)+$I34+1)</f>
        <v>50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16 Fixtures</v>
      </c>
      <c r="N37" s="161"/>
      <c r="O37" s="161"/>
      <c r="P37" s="216">
        <f ca="1">INDIRECT("'Fixtures'!B"&amp;U39)</f>
        <v>43508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577</v>
      </c>
      <c r="G39" s="97" t="s">
        <v>573</v>
      </c>
      <c r="H39" s="97" t="s">
        <v>574</v>
      </c>
      <c r="I39" s="204"/>
      <c r="J39" s="97" t="s">
        <v>47</v>
      </c>
      <c r="K39" s="97" t="s">
        <v>48</v>
      </c>
      <c r="L39" s="97" t="s">
        <v>49</v>
      </c>
      <c r="M39" s="213" t="s">
        <v>576</v>
      </c>
      <c r="P39" s="175"/>
      <c r="T39" t="str">
        <f t="array" ref="T39">ADDRESS(MAX((Fixtures!$A$5:$A$215="Week "&amp;(J4+1))*ROW(Fixtures!$A$5:$A$215)),MAX((Fixtures!$A$5:$A$215="Week "&amp;(J4+1))*COLUMN(Fixtures!$A$5:$A$215)),4)</f>
        <v>A174</v>
      </c>
      <c r="U39">
        <f ca="1">ROW(INDIRECT(T39))</f>
        <v>174</v>
      </c>
      <c r="W39" s="175" t="s">
        <v>91</v>
      </c>
    </row>
    <row r="40" spans="1:23" x14ac:dyDescent="0.25">
      <c r="B40" s="178" t="str">
        <f t="shared" ref="B40:B48" ca="1" si="18">VLOOKUP(W40,Teams,2,FALSE)</f>
        <v>WWMC</v>
      </c>
      <c r="C40" s="99">
        <f t="shared" ref="C40:C49" ca="1" si="19">VLOOKUP($W40,Teams,6,FALSE)</f>
        <v>14</v>
      </c>
      <c r="D40" s="99">
        <f t="shared" ref="D40:D49" ca="1" si="20">VLOOKUP($W40,Teams,7,FALSE)</f>
        <v>13</v>
      </c>
      <c r="E40" s="99">
        <f t="shared" ref="E40:E49" ca="1" si="21">VLOOKUP($W40,Teams,8,FALSE)</f>
        <v>0</v>
      </c>
      <c r="F40" s="100">
        <f t="shared" ref="F40:G49" ca="1" si="22">VLOOKUP($W40,Teams,12,FALSE)</f>
        <v>1185</v>
      </c>
      <c r="G40" s="99">
        <f t="shared" ca="1" si="22"/>
        <v>1185</v>
      </c>
      <c r="H40" s="99">
        <f t="shared" ref="H40:H49" ca="1" si="23">VLOOKUP($W40,Teams,13,FALSE)</f>
        <v>123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8</v>
      </c>
    </row>
    <row r="41" spans="1:23" x14ac:dyDescent="0.25">
      <c r="B41" s="178" t="str">
        <f t="shared" ca="1" si="18"/>
        <v>WPBL</v>
      </c>
      <c r="C41" s="99">
        <f t="shared" ca="1" si="19"/>
        <v>14</v>
      </c>
      <c r="D41" s="99">
        <f t="shared" ca="1" si="20"/>
        <v>11</v>
      </c>
      <c r="E41" s="99">
        <f t="shared" ca="1" si="21"/>
        <v>2</v>
      </c>
      <c r="F41" s="100">
        <f t="shared" ca="1" si="22"/>
        <v>1130</v>
      </c>
      <c r="G41" s="99">
        <f t="shared" ca="1" si="22"/>
        <v>1130</v>
      </c>
      <c r="H41" s="99">
        <f t="shared" ca="1" si="23"/>
        <v>108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The Farmers</v>
      </c>
      <c r="N41" s="1771" t="s">
        <v>2</v>
      </c>
      <c r="O41" s="1771"/>
      <c r="P41" s="215" t="str">
        <f ca="1">INDIRECT("'Fixtures'!E"&amp;$U$39+2)</f>
        <v>St Peter's</v>
      </c>
      <c r="W41" s="175">
        <f ca="1">TeamSort!M3</f>
        <v>10</v>
      </c>
    </row>
    <row r="42" spans="1:23" x14ac:dyDescent="0.25">
      <c r="B42" s="178" t="str">
        <f t="shared" ca="1" si="18"/>
        <v>West Byfleet</v>
      </c>
      <c r="C42" s="99">
        <f t="shared" ca="1" si="19"/>
        <v>15</v>
      </c>
      <c r="D42" s="99">
        <f t="shared" ca="1" si="20"/>
        <v>10</v>
      </c>
      <c r="E42" s="99">
        <f t="shared" ca="1" si="21"/>
        <v>2</v>
      </c>
      <c r="F42" s="100">
        <f t="shared" ca="1" si="22"/>
        <v>997</v>
      </c>
      <c r="G42" s="99">
        <f t="shared" ca="1" si="22"/>
        <v>997</v>
      </c>
      <c r="H42" s="99">
        <f t="shared" ca="1" si="23"/>
        <v>106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Epsom Cons</v>
      </c>
      <c r="N42" s="1771" t="s">
        <v>2</v>
      </c>
      <c r="O42" s="1771"/>
      <c r="P42" s="215" t="str">
        <f ca="1">INDIRECT("'Fixtures'!E"&amp;$U$39+3)</f>
        <v>Forestdale Forum</v>
      </c>
      <c r="W42" s="175">
        <f ca="1">TeamSort!M4</f>
        <v>9</v>
      </c>
    </row>
    <row r="43" spans="1:23" x14ac:dyDescent="0.25">
      <c r="B43" s="178" t="str">
        <f t="shared" ca="1" si="18"/>
        <v>Arnie's Army</v>
      </c>
      <c r="C43" s="99">
        <f t="shared" ca="1" si="19"/>
        <v>14</v>
      </c>
      <c r="D43" s="99">
        <f t="shared" ca="1" si="20"/>
        <v>11</v>
      </c>
      <c r="E43" s="99">
        <f t="shared" ca="1" si="21"/>
        <v>1</v>
      </c>
      <c r="F43" s="100">
        <f t="shared" ca="1" si="22"/>
        <v>1040</v>
      </c>
      <c r="G43" s="99">
        <f t="shared" ca="1" si="22"/>
        <v>1040</v>
      </c>
      <c r="H43" s="99">
        <f t="shared" ca="1" si="23"/>
        <v>104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Sunbury RBL</v>
      </c>
      <c r="N43" s="1771" t="s">
        <v>2</v>
      </c>
      <c r="O43" s="1771"/>
      <c r="P43" s="215" t="str">
        <f ca="1">INDIRECT("'Fixtures'!E"&amp;$U$39+4)</f>
        <v>Bishopsford</v>
      </c>
      <c r="W43" s="175">
        <f ca="1">TeamSort!M5</f>
        <v>1</v>
      </c>
    </row>
    <row r="44" spans="1:23" x14ac:dyDescent="0.25">
      <c r="B44" s="178" t="str">
        <f t="shared" ca="1" si="18"/>
        <v>Sunbury RBL</v>
      </c>
      <c r="C44" s="99">
        <f t="shared" ca="1" si="19"/>
        <v>15</v>
      </c>
      <c r="D44" s="99">
        <f t="shared" ca="1" si="20"/>
        <v>8</v>
      </c>
      <c r="E44" s="99">
        <f t="shared" ca="1" si="21"/>
        <v>1</v>
      </c>
      <c r="F44" s="100">
        <f t="shared" ca="1" si="22"/>
        <v>1151</v>
      </c>
      <c r="G44" s="99">
        <f t="shared" ca="1" si="22"/>
        <v>1151</v>
      </c>
      <c r="H44" s="99">
        <f t="shared" ca="1" si="23"/>
        <v>104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WPBL</v>
      </c>
      <c r="N44" s="1771" t="s">
        <v>2</v>
      </c>
      <c r="O44" s="1771"/>
      <c r="P44" s="215" t="str">
        <f ca="1">INDIRECT("'Fixtures'!E"&amp;$U$39+5)</f>
        <v>West Byfleet</v>
      </c>
      <c r="W44" s="175">
        <f ca="1">TeamSort!M6</f>
        <v>6</v>
      </c>
    </row>
    <row r="45" spans="1:23" x14ac:dyDescent="0.25">
      <c r="B45" s="178" t="str">
        <f t="shared" ca="1" si="18"/>
        <v>Bishopsford</v>
      </c>
      <c r="C45" s="99">
        <f t="shared" ca="1" si="19"/>
        <v>15</v>
      </c>
      <c r="D45" s="99">
        <f t="shared" ca="1" si="20"/>
        <v>3</v>
      </c>
      <c r="E45" s="99">
        <f t="shared" ca="1" si="21"/>
        <v>2</v>
      </c>
      <c r="F45" s="100">
        <f t="shared" ca="1" si="22"/>
        <v>893</v>
      </c>
      <c r="G45" s="99">
        <f t="shared" ca="1" si="22"/>
        <v>893</v>
      </c>
      <c r="H45" s="99">
        <f t="shared" ca="1" si="23"/>
        <v>77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Arnie's Army</v>
      </c>
      <c r="N45" s="1770" t="s">
        <v>2</v>
      </c>
      <c r="O45" s="1770"/>
      <c r="P45" s="215" t="str">
        <f ca="1">INDIRECT("'Fixtures'!E"&amp;$U$39+6)</f>
        <v>WWMC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14</v>
      </c>
      <c r="D46" s="99">
        <f t="shared" ca="1" si="20"/>
        <v>3</v>
      </c>
      <c r="E46" s="99">
        <f t="shared" ca="1" si="21"/>
        <v>2</v>
      </c>
      <c r="F46" s="100">
        <f t="shared" ca="1" si="22"/>
        <v>845</v>
      </c>
      <c r="G46" s="99">
        <f t="shared" ca="1" si="22"/>
        <v>845</v>
      </c>
      <c r="H46" s="99">
        <f t="shared" ca="1" si="23"/>
        <v>66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The Farmers</v>
      </c>
      <c r="C47" s="99">
        <f t="shared" ca="1" si="19"/>
        <v>14</v>
      </c>
      <c r="D47" s="99">
        <f t="shared" ca="1" si="20"/>
        <v>2</v>
      </c>
      <c r="E47" s="99">
        <f t="shared" ca="1" si="21"/>
        <v>1</v>
      </c>
      <c r="F47" s="100">
        <f t="shared" ca="1" si="22"/>
        <v>800</v>
      </c>
      <c r="G47" s="99">
        <f t="shared" ca="1" si="22"/>
        <v>800</v>
      </c>
      <c r="H47" s="99">
        <f t="shared" ca="1" si="23"/>
        <v>58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7</v>
      </c>
    </row>
    <row r="48" spans="1:23" x14ac:dyDescent="0.25">
      <c r="B48" s="178" t="str">
        <f t="shared" ca="1" si="18"/>
        <v>Epsom Cons</v>
      </c>
      <c r="C48" s="99">
        <f t="shared" ca="1" si="19"/>
        <v>13</v>
      </c>
      <c r="D48" s="99">
        <f t="shared" ca="1" si="20"/>
        <v>2</v>
      </c>
      <c r="E48" s="99">
        <f t="shared" ca="1" si="21"/>
        <v>0</v>
      </c>
      <c r="F48" s="100">
        <f t="shared" ca="1" si="22"/>
        <v>710</v>
      </c>
      <c r="G48" s="99">
        <f t="shared" ca="1" si="22"/>
        <v>710</v>
      </c>
      <c r="H48" s="99">
        <f t="shared" ca="1" si="23"/>
        <v>53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3</v>
      </c>
    </row>
    <row r="49" spans="2:23" x14ac:dyDescent="0.25">
      <c r="B49" s="178" t="str">
        <f ca="1">VLOOKUP(W49,Teams,2,FALSE)</f>
        <v>St Peter's</v>
      </c>
      <c r="C49" s="99">
        <f t="shared" ca="1" si="19"/>
        <v>14</v>
      </c>
      <c r="D49" s="99">
        <f t="shared" ca="1" si="20"/>
        <v>2</v>
      </c>
      <c r="E49" s="99">
        <f t="shared" ca="1" si="21"/>
        <v>1</v>
      </c>
      <c r="F49" s="100">
        <f t="shared" ca="1" si="22"/>
        <v>717</v>
      </c>
      <c r="G49" s="99">
        <f t="shared" ca="1" si="22"/>
        <v>717</v>
      </c>
      <c r="H49" s="99">
        <f t="shared" ca="1" si="23"/>
        <v>53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5</v>
      </c>
    </row>
    <row r="50" spans="2:23" x14ac:dyDescent="0.25">
      <c r="B50" s="178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D31" sqref="D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748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43502.841138657408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777"/>
      <c r="C5" s="1778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728</v>
      </c>
    </row>
    <row r="6" spans="1:14" ht="12.75" customHeight="1" x14ac:dyDescent="0.2">
      <c r="A6" s="76"/>
      <c r="B6" s="1779" t="str">
        <f ca="1">VLOOKUP(M6,Teams,2,FALSE)</f>
        <v>WWMC</v>
      </c>
      <c r="C6" s="1780"/>
      <c r="D6" s="227">
        <f t="shared" ref="D6:D15" ca="1" si="0">VLOOKUP($M6,Teams,6,FALSE)</f>
        <v>14</v>
      </c>
      <c r="E6" s="227">
        <f t="shared" ref="E6:E15" ca="1" si="1">VLOOKUP($M6,Teams,7,FALSE)</f>
        <v>13</v>
      </c>
      <c r="F6" s="227">
        <f t="shared" ref="F6:F15" ca="1" si="2">VLOOKUP($M6,Teams,8,FALSE)</f>
        <v>0</v>
      </c>
      <c r="G6" s="227">
        <f ca="1">D6-E6-F6</f>
        <v>1</v>
      </c>
      <c r="H6" s="227">
        <f t="shared" ref="H6:H15" ca="1" si="3">VLOOKUP($M6,Teams,9,FALSE)</f>
        <v>316</v>
      </c>
      <c r="I6" s="227">
        <f t="shared" ref="I6:I15" ca="1" si="4">VLOOKUP($M6,Teams,10,FALSE)</f>
        <v>166</v>
      </c>
      <c r="J6" s="228">
        <f ca="1">H6-I6</f>
        <v>150</v>
      </c>
      <c r="K6" s="227">
        <f t="shared" ref="K6:K15" ca="1" si="5">VLOOKUP($M6,Teams,12,FALSE)</f>
        <v>1185</v>
      </c>
      <c r="L6" s="229">
        <f t="shared" ref="L6:L15" ca="1" si="6">VLOOKUP($M6,Teams,13,FALSE)</f>
        <v>123</v>
      </c>
      <c r="M6" s="76">
        <f ca="1">TeamSort!M2</f>
        <v>8</v>
      </c>
      <c r="N6" s="4">
        <f ca="1">L6/D6</f>
        <v>8.7857142857142865</v>
      </c>
    </row>
    <row r="7" spans="1:14" ht="15" customHeight="1" x14ac:dyDescent="0.2">
      <c r="A7" s="76"/>
      <c r="B7" s="1779" t="str">
        <f ca="1">VLOOKUP(M7,Teams,2,FALSE)</f>
        <v>WPBL</v>
      </c>
      <c r="C7" s="1780"/>
      <c r="D7" s="227">
        <f t="shared" ca="1" si="0"/>
        <v>14</v>
      </c>
      <c r="E7" s="227">
        <f t="shared" ca="1" si="1"/>
        <v>11</v>
      </c>
      <c r="F7" s="227">
        <f t="shared" ca="1" si="2"/>
        <v>2</v>
      </c>
      <c r="G7" s="227">
        <f t="shared" ref="G7:G15" ca="1" si="7">D7-E7-F7</f>
        <v>1</v>
      </c>
      <c r="H7" s="227">
        <f t="shared" ca="1" si="3"/>
        <v>304</v>
      </c>
      <c r="I7" s="227">
        <f t="shared" ca="1" si="4"/>
        <v>185</v>
      </c>
      <c r="J7" s="228">
        <f t="shared" ref="J7:J15" ca="1" si="8">H7-I7</f>
        <v>119</v>
      </c>
      <c r="K7" s="227">
        <f t="shared" ca="1" si="5"/>
        <v>1130</v>
      </c>
      <c r="L7" s="229">
        <f t="shared" ca="1" si="6"/>
        <v>108</v>
      </c>
      <c r="M7" s="76">
        <f ca="1">TeamSort!M3</f>
        <v>10</v>
      </c>
      <c r="N7" s="173">
        <f t="shared" ref="N7:N15" ca="1" si="9">L7/D7</f>
        <v>7.7142857142857144</v>
      </c>
    </row>
    <row r="8" spans="1:14" x14ac:dyDescent="0.2">
      <c r="A8" s="76"/>
      <c r="B8" s="1779" t="str">
        <f t="shared" ref="B8:B14" ca="1" si="10">VLOOKUP(M8,Teams,2,FALSE)</f>
        <v>West Byfleet</v>
      </c>
      <c r="C8" s="1780"/>
      <c r="D8" s="227">
        <f t="shared" ca="1" si="0"/>
        <v>15</v>
      </c>
      <c r="E8" s="227">
        <f t="shared" ca="1" si="1"/>
        <v>10</v>
      </c>
      <c r="F8" s="227">
        <f t="shared" ca="1" si="2"/>
        <v>2</v>
      </c>
      <c r="G8" s="227">
        <f t="shared" ca="1" si="7"/>
        <v>3</v>
      </c>
      <c r="H8" s="227">
        <f t="shared" ca="1" si="3"/>
        <v>282</v>
      </c>
      <c r="I8" s="227">
        <f t="shared" ca="1" si="4"/>
        <v>245</v>
      </c>
      <c r="J8" s="228">
        <f t="shared" ca="1" si="8"/>
        <v>37</v>
      </c>
      <c r="K8" s="227">
        <f t="shared" ca="1" si="5"/>
        <v>997</v>
      </c>
      <c r="L8" s="229">
        <f t="shared" ca="1" si="6"/>
        <v>106</v>
      </c>
      <c r="M8" s="76">
        <f ca="1">TeamSort!M4</f>
        <v>9</v>
      </c>
      <c r="N8" s="173">
        <f t="shared" ca="1" si="9"/>
        <v>7.0666666666666664</v>
      </c>
    </row>
    <row r="9" spans="1:14" x14ac:dyDescent="0.2">
      <c r="A9" s="76"/>
      <c r="B9" s="1781" t="str">
        <f t="shared" ca="1" si="10"/>
        <v>Arnie's Army</v>
      </c>
      <c r="C9" s="1782"/>
      <c r="D9" s="225">
        <f t="shared" ca="1" si="0"/>
        <v>14</v>
      </c>
      <c r="E9" s="225">
        <f t="shared" ca="1" si="1"/>
        <v>11</v>
      </c>
      <c r="F9" s="225">
        <f t="shared" ca="1" si="2"/>
        <v>1</v>
      </c>
      <c r="G9" s="225">
        <f t="shared" ca="1" si="7"/>
        <v>2</v>
      </c>
      <c r="H9" s="225">
        <f t="shared" ca="1" si="3"/>
        <v>290</v>
      </c>
      <c r="I9" s="225">
        <f t="shared" ca="1" si="4"/>
        <v>215</v>
      </c>
      <c r="J9" s="226">
        <f t="shared" ca="1" si="8"/>
        <v>75</v>
      </c>
      <c r="K9" s="225">
        <f t="shared" ca="1" si="5"/>
        <v>1040</v>
      </c>
      <c r="L9" s="230">
        <f t="shared" ca="1" si="6"/>
        <v>104</v>
      </c>
      <c r="M9" s="76">
        <f ca="1">TeamSort!M5</f>
        <v>1</v>
      </c>
      <c r="N9" s="173">
        <f t="shared" ca="1" si="9"/>
        <v>7.4285714285714288</v>
      </c>
    </row>
    <row r="10" spans="1:14" x14ac:dyDescent="0.2">
      <c r="A10" s="76"/>
      <c r="B10" s="1781" t="str">
        <f t="shared" ca="1" si="10"/>
        <v>Sunbury RBL</v>
      </c>
      <c r="C10" s="1782"/>
      <c r="D10" s="225">
        <f t="shared" ca="1" si="0"/>
        <v>15</v>
      </c>
      <c r="E10" s="225">
        <f t="shared" ca="1" si="1"/>
        <v>8</v>
      </c>
      <c r="F10" s="225">
        <f t="shared" ca="1" si="2"/>
        <v>1</v>
      </c>
      <c r="G10" s="225">
        <f t="shared" ca="1" si="7"/>
        <v>6</v>
      </c>
      <c r="H10" s="225">
        <f t="shared" ca="1" si="3"/>
        <v>297</v>
      </c>
      <c r="I10" s="225">
        <f t="shared" ca="1" si="4"/>
        <v>232</v>
      </c>
      <c r="J10" s="226">
        <f t="shared" ca="1" si="8"/>
        <v>65</v>
      </c>
      <c r="K10" s="225">
        <f t="shared" ca="1" si="5"/>
        <v>1151</v>
      </c>
      <c r="L10" s="230">
        <f t="shared" ca="1" si="6"/>
        <v>104</v>
      </c>
      <c r="M10" s="76">
        <f ca="1">TeamSort!M6</f>
        <v>6</v>
      </c>
      <c r="N10" s="173">
        <f t="shared" ca="1" si="9"/>
        <v>6.9333333333333336</v>
      </c>
    </row>
    <row r="11" spans="1:14" x14ac:dyDescent="0.2">
      <c r="A11" s="76"/>
      <c r="B11" s="1781" t="str">
        <f t="shared" ca="1" si="10"/>
        <v>Bishopsford</v>
      </c>
      <c r="C11" s="1782"/>
      <c r="D11" s="225">
        <f t="shared" ca="1" si="0"/>
        <v>15</v>
      </c>
      <c r="E11" s="225">
        <f t="shared" ca="1" si="1"/>
        <v>3</v>
      </c>
      <c r="F11" s="225">
        <f t="shared" ca="1" si="2"/>
        <v>2</v>
      </c>
      <c r="G11" s="225">
        <f t="shared" ca="1" si="7"/>
        <v>10</v>
      </c>
      <c r="H11" s="225">
        <f t="shared" ca="1" si="3"/>
        <v>245</v>
      </c>
      <c r="I11" s="225">
        <f t="shared" ca="1" si="4"/>
        <v>280</v>
      </c>
      <c r="J11" s="226">
        <f t="shared" ca="1" si="8"/>
        <v>-35</v>
      </c>
      <c r="K11" s="225">
        <f t="shared" ca="1" si="5"/>
        <v>893</v>
      </c>
      <c r="L11" s="230">
        <f t="shared" ca="1" si="6"/>
        <v>77</v>
      </c>
      <c r="M11" s="76">
        <f ca="1">TeamSort!M7</f>
        <v>2</v>
      </c>
      <c r="N11" s="173">
        <f t="shared" ca="1" si="9"/>
        <v>5.1333333333333337</v>
      </c>
    </row>
    <row r="12" spans="1:14" x14ac:dyDescent="0.2">
      <c r="A12" s="76"/>
      <c r="B12" s="1781" t="str">
        <f t="shared" ca="1" si="10"/>
        <v>Forestdale Forum</v>
      </c>
      <c r="C12" s="1782"/>
      <c r="D12" s="225">
        <f t="shared" ca="1" si="0"/>
        <v>14</v>
      </c>
      <c r="E12" s="225">
        <f t="shared" ca="1" si="1"/>
        <v>3</v>
      </c>
      <c r="F12" s="225">
        <f t="shared" ca="1" si="2"/>
        <v>2</v>
      </c>
      <c r="G12" s="225">
        <f t="shared" ca="1" si="7"/>
        <v>9</v>
      </c>
      <c r="H12" s="225">
        <f t="shared" ca="1" si="3"/>
        <v>222</v>
      </c>
      <c r="I12" s="225">
        <f t="shared" ca="1" si="4"/>
        <v>286</v>
      </c>
      <c r="J12" s="226">
        <f t="shared" ca="1" si="8"/>
        <v>-64</v>
      </c>
      <c r="K12" s="225">
        <f t="shared" ca="1" si="5"/>
        <v>845</v>
      </c>
      <c r="L12" s="230">
        <f t="shared" ca="1" si="6"/>
        <v>66</v>
      </c>
      <c r="M12" s="76">
        <f ca="1">TeamSort!M8</f>
        <v>4</v>
      </c>
      <c r="N12" s="173">
        <f t="shared" ca="1" si="9"/>
        <v>4.7142857142857144</v>
      </c>
    </row>
    <row r="13" spans="1:14" x14ac:dyDescent="0.2">
      <c r="A13" s="76"/>
      <c r="B13" s="1781" t="str">
        <f t="shared" ca="1" si="10"/>
        <v>The Farmers</v>
      </c>
      <c r="C13" s="1782"/>
      <c r="D13" s="225">
        <f t="shared" ca="1" si="0"/>
        <v>14</v>
      </c>
      <c r="E13" s="225">
        <f t="shared" ca="1" si="1"/>
        <v>2</v>
      </c>
      <c r="F13" s="225">
        <f t="shared" ca="1" si="2"/>
        <v>1</v>
      </c>
      <c r="G13" s="225">
        <f t="shared" ca="1" si="7"/>
        <v>11</v>
      </c>
      <c r="H13" s="225">
        <f t="shared" ca="1" si="3"/>
        <v>191</v>
      </c>
      <c r="I13" s="225">
        <f t="shared" ca="1" si="4"/>
        <v>302</v>
      </c>
      <c r="J13" s="226">
        <f t="shared" ca="1" si="8"/>
        <v>-111</v>
      </c>
      <c r="K13" s="225">
        <f t="shared" ca="1" si="5"/>
        <v>800</v>
      </c>
      <c r="L13" s="230">
        <f t="shared" ca="1" si="6"/>
        <v>58</v>
      </c>
      <c r="M13" s="76">
        <f ca="1">TeamSort!M9</f>
        <v>7</v>
      </c>
      <c r="N13" s="173">
        <f t="shared" ca="1" si="9"/>
        <v>4.1428571428571432</v>
      </c>
    </row>
    <row r="14" spans="1:14" x14ac:dyDescent="0.2">
      <c r="A14" s="76"/>
      <c r="B14" s="1781" t="str">
        <f t="shared" ca="1" si="10"/>
        <v>Epsom Cons</v>
      </c>
      <c r="C14" s="1782"/>
      <c r="D14" s="225">
        <f t="shared" ca="1" si="0"/>
        <v>13</v>
      </c>
      <c r="E14" s="225">
        <f t="shared" ca="1" si="1"/>
        <v>2</v>
      </c>
      <c r="F14" s="225">
        <f t="shared" ca="1" si="2"/>
        <v>0</v>
      </c>
      <c r="G14" s="225">
        <f t="shared" ca="1" si="7"/>
        <v>11</v>
      </c>
      <c r="H14" s="225">
        <f t="shared" ca="1" si="3"/>
        <v>179</v>
      </c>
      <c r="I14" s="225">
        <f t="shared" ca="1" si="4"/>
        <v>284</v>
      </c>
      <c r="J14" s="226">
        <f t="shared" ca="1" si="8"/>
        <v>-105</v>
      </c>
      <c r="K14" s="225">
        <f t="shared" ca="1" si="5"/>
        <v>710</v>
      </c>
      <c r="L14" s="230">
        <f t="shared" ca="1" si="6"/>
        <v>53</v>
      </c>
      <c r="M14" s="76">
        <f ca="1">TeamSort!M10</f>
        <v>3</v>
      </c>
      <c r="N14" s="173">
        <f t="shared" ca="1" si="9"/>
        <v>4.0769230769230766</v>
      </c>
    </row>
    <row r="15" spans="1:14" ht="13.5" thickBot="1" x14ac:dyDescent="0.25">
      <c r="A15" s="76"/>
      <c r="B15" s="1783" t="str">
        <f ca="1">VLOOKUP(M15,Teams,2,FALSE)</f>
        <v>St Peter's</v>
      </c>
      <c r="C15" s="1784"/>
      <c r="D15" s="251">
        <f t="shared" ca="1" si="0"/>
        <v>14</v>
      </c>
      <c r="E15" s="251">
        <f t="shared" ca="1" si="1"/>
        <v>2</v>
      </c>
      <c r="F15" s="251">
        <f t="shared" ca="1" si="2"/>
        <v>1</v>
      </c>
      <c r="G15" s="251">
        <f t="shared" ca="1" si="7"/>
        <v>11</v>
      </c>
      <c r="H15" s="251">
        <f t="shared" ca="1" si="3"/>
        <v>179</v>
      </c>
      <c r="I15" s="251">
        <f t="shared" ca="1" si="4"/>
        <v>306</v>
      </c>
      <c r="J15" s="252">
        <f t="shared" ca="1" si="8"/>
        <v>-127</v>
      </c>
      <c r="K15" s="251">
        <f t="shared" ca="1" si="5"/>
        <v>717</v>
      </c>
      <c r="L15" s="253">
        <f t="shared" ca="1" si="6"/>
        <v>53</v>
      </c>
      <c r="M15" s="175">
        <f ca="1">TeamSort!M11</f>
        <v>5</v>
      </c>
      <c r="N15" s="173">
        <f t="shared" ca="1" si="9"/>
        <v>3.7857142857142856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15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83</v>
      </c>
      <c r="E5" s="77">
        <f t="shared" ref="E5:E68" ca="1" si="3">IF(AND(J2=FALSE,H5=0),"",ROUND(VLOOKUP($I5,PlayerID,18,FALSE),0))</f>
        <v>43</v>
      </c>
      <c r="F5" s="77">
        <f t="shared" ref="F5:F68" ca="1" si="4">IF(AND(J2=FALSE,H5=0),"",ROUND(VLOOKUP($I5,PlayerID,19,FALSE),0))</f>
        <v>9</v>
      </c>
      <c r="G5" s="78">
        <f t="shared" ref="G5:G68" ca="1" si="5">IF(AND(J2=FALSE,H5=0),"",H5)</f>
        <v>196</v>
      </c>
      <c r="H5" s="78">
        <f t="shared" ref="H5:H68" ca="1" si="6">IF(ISNA(I5),0,VLOOKUP($I5,PlayerID,20,FALSE))</f>
        <v>196</v>
      </c>
      <c r="I5" s="78">
        <f ca="1">AllPlayers!X2</f>
        <v>179</v>
      </c>
      <c r="K5" s="75" t="str">
        <f t="shared" ref="K5:K68" ca="1" si="7">IF(ISNA(N5),"",VLOOKUP(N5,PlayerID,2,FALSE))</f>
        <v>Jason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21</v>
      </c>
      <c r="N5" s="76">
        <f ca="1">AllPlayers!AC2</f>
        <v>179</v>
      </c>
    </row>
    <row r="6" spans="1:14" x14ac:dyDescent="0.2">
      <c r="A6" s="156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92</v>
      </c>
      <c r="E6" s="77">
        <f t="shared" ca="1" si="3"/>
        <v>40</v>
      </c>
      <c r="F6" s="77">
        <f t="shared" ca="1" si="4"/>
        <v>6</v>
      </c>
      <c r="G6" s="78">
        <f t="shared" ca="1" si="5"/>
        <v>190</v>
      </c>
      <c r="H6" s="78">
        <f t="shared" ca="1" si="6"/>
        <v>190</v>
      </c>
      <c r="I6" s="78">
        <f ca="1">AllPlayers!X3</f>
        <v>26</v>
      </c>
      <c r="K6" s="75" t="str">
        <f t="shared" ca="1" si="7"/>
        <v>John Power</v>
      </c>
      <c r="L6" s="84" t="str">
        <f t="shared" ca="1" si="8"/>
        <v>(Arnie's Army)</v>
      </c>
      <c r="M6" s="86">
        <f t="shared" ca="1" si="9"/>
        <v>20</v>
      </c>
      <c r="N6" s="76">
        <f ca="1">AllPlayers!AC3</f>
        <v>6</v>
      </c>
    </row>
    <row r="7" spans="1:14" x14ac:dyDescent="0.2">
      <c r="A7" s="156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75</v>
      </c>
      <c r="E7" s="77">
        <f t="shared" ca="1" si="3"/>
        <v>41</v>
      </c>
      <c r="F7" s="77">
        <f t="shared" ca="1" si="4"/>
        <v>8</v>
      </c>
      <c r="G7" s="78">
        <f t="shared" ca="1" si="5"/>
        <v>181</v>
      </c>
      <c r="H7" s="78">
        <f t="shared" ca="1" si="6"/>
        <v>181</v>
      </c>
      <c r="I7" s="78">
        <f ca="1">AllPlayers!X4</f>
        <v>178</v>
      </c>
      <c r="K7" s="75" t="str">
        <f t="shared" ca="1" si="7"/>
        <v>Steve Lovett</v>
      </c>
      <c r="L7" s="84" t="str">
        <f t="shared" ca="1" si="8"/>
        <v>(WPBL)</v>
      </c>
      <c r="M7" s="86">
        <f t="shared" ca="1" si="9"/>
        <v>19</v>
      </c>
      <c r="N7" s="76">
        <f ca="1">AllPlayers!AC4</f>
        <v>226</v>
      </c>
    </row>
    <row r="8" spans="1:14" x14ac:dyDescent="0.2">
      <c r="A8" s="156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71</v>
      </c>
      <c r="E8" s="77">
        <f t="shared" ca="1" si="3"/>
        <v>34</v>
      </c>
      <c r="F8" s="77">
        <f t="shared" ca="1" si="4"/>
        <v>10</v>
      </c>
      <c r="G8" s="78">
        <f t="shared" ca="1" si="5"/>
        <v>169</v>
      </c>
      <c r="H8" s="78">
        <f t="shared" ca="1" si="6"/>
        <v>169</v>
      </c>
      <c r="I8" s="78">
        <f ca="1">AllPlayers!X5</f>
        <v>226</v>
      </c>
      <c r="K8" s="75" t="str">
        <f t="shared" ca="1" si="7"/>
        <v>Gary Eastwood</v>
      </c>
      <c r="L8" s="84" t="str">
        <f t="shared" ca="1" si="8"/>
        <v>(Sunbury)</v>
      </c>
      <c r="M8" s="86">
        <f t="shared" ca="1" si="9"/>
        <v>18</v>
      </c>
      <c r="N8" s="76">
        <f ca="1">AllPlayers!AC5</f>
        <v>126</v>
      </c>
    </row>
    <row r="9" spans="1:14" x14ac:dyDescent="0.2">
      <c r="A9" s="156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81</v>
      </c>
      <c r="E9" s="77">
        <f t="shared" ca="1" si="3"/>
        <v>27</v>
      </c>
      <c r="F9" s="77">
        <f t="shared" ca="1" si="4"/>
        <v>11</v>
      </c>
      <c r="G9" s="78">
        <f t="shared" ca="1" si="5"/>
        <v>168</v>
      </c>
      <c r="H9" s="78">
        <f t="shared" ca="1" si="6"/>
        <v>168</v>
      </c>
      <c r="I9" s="78">
        <f ca="1">AllPlayers!X6</f>
        <v>235</v>
      </c>
      <c r="K9" s="75" t="str">
        <f t="shared" ca="1" si="7"/>
        <v>Andrew Foster</v>
      </c>
      <c r="L9" s="84" t="str">
        <f t="shared" ca="1" si="8"/>
        <v>(WWMC)</v>
      </c>
      <c r="M9" s="86">
        <f t="shared" ca="1" si="9"/>
        <v>17</v>
      </c>
      <c r="N9" s="76">
        <f ca="1">AllPlayers!AC6</f>
        <v>177</v>
      </c>
    </row>
    <row r="10" spans="1:14" x14ac:dyDescent="0.2">
      <c r="A10" s="156">
        <f t="shared" si="10"/>
        <v>6</v>
      </c>
      <c r="B10" s="75" t="str">
        <f t="shared" ca="1" si="0"/>
        <v>Aaron Turner</v>
      </c>
      <c r="C10" s="84" t="str">
        <f t="shared" ca="1" si="1"/>
        <v>(WWMC)</v>
      </c>
      <c r="D10" s="85">
        <f t="shared" ca="1" si="2"/>
        <v>63</v>
      </c>
      <c r="E10" s="77">
        <f t="shared" ca="1" si="3"/>
        <v>38</v>
      </c>
      <c r="F10" s="77">
        <f t="shared" ca="1" si="4"/>
        <v>8</v>
      </c>
      <c r="G10" s="78">
        <f t="shared" ca="1" si="5"/>
        <v>163</v>
      </c>
      <c r="H10" s="78">
        <f t="shared" ca="1" si="6"/>
        <v>163</v>
      </c>
      <c r="I10" s="78">
        <f ca="1">AllPlayers!X7</f>
        <v>176</v>
      </c>
      <c r="K10" s="75" t="str">
        <f t="shared" ca="1" si="7"/>
        <v>Steve Ferguson</v>
      </c>
      <c r="L10" s="84" t="str">
        <f t="shared" ca="1" si="8"/>
        <v>(WPBL)</v>
      </c>
      <c r="M10" s="86">
        <f t="shared" ca="1" si="9"/>
        <v>17</v>
      </c>
      <c r="N10" s="76">
        <f ca="1">AllPlayers!AC7</f>
        <v>235</v>
      </c>
    </row>
    <row r="11" spans="1:14" x14ac:dyDescent="0.2">
      <c r="A11" s="156">
        <f t="shared" si="10"/>
        <v>7</v>
      </c>
      <c r="B11" s="75" t="str">
        <f t="shared" ca="1" si="0"/>
        <v>Alan Casey</v>
      </c>
      <c r="C11" s="84" t="str">
        <f t="shared" ca="1" si="1"/>
        <v>(Sunbury)</v>
      </c>
      <c r="D11" s="85">
        <f t="shared" ca="1" si="2"/>
        <v>55</v>
      </c>
      <c r="E11" s="77">
        <f t="shared" ca="1" si="3"/>
        <v>48</v>
      </c>
      <c r="F11" s="77">
        <f t="shared" ca="1" si="4"/>
        <v>4</v>
      </c>
      <c r="G11" s="78">
        <f t="shared" ca="1" si="5"/>
        <v>163</v>
      </c>
      <c r="H11" s="78">
        <f t="shared" ca="1" si="6"/>
        <v>163</v>
      </c>
      <c r="I11" s="78">
        <f ca="1">AllPlayers!X8</f>
        <v>132</v>
      </c>
      <c r="K11" s="75" t="str">
        <f t="shared" ca="1" si="7"/>
        <v>Aaron Turner</v>
      </c>
      <c r="L11" s="84" t="str">
        <f t="shared" ca="1" si="8"/>
        <v>(WWMC)</v>
      </c>
      <c r="M11" s="86">
        <f t="shared" ca="1" si="9"/>
        <v>16</v>
      </c>
      <c r="N11" s="76">
        <f ca="1">AllPlayers!AC8</f>
        <v>176</v>
      </c>
    </row>
    <row r="12" spans="1:14" x14ac:dyDescent="0.2">
      <c r="A12" s="156">
        <f t="shared" si="10"/>
        <v>8</v>
      </c>
      <c r="B12" s="75" t="str">
        <f t="shared" ca="1" si="0"/>
        <v>Lukasz Sawicki</v>
      </c>
      <c r="C12" s="84" t="str">
        <f t="shared" ca="1" si="1"/>
        <v>(Arnie's Army)</v>
      </c>
      <c r="D12" s="85">
        <f t="shared" ca="1" si="2"/>
        <v>67</v>
      </c>
      <c r="E12" s="77">
        <f t="shared" ca="1" si="3"/>
        <v>40</v>
      </c>
      <c r="F12" s="77">
        <f t="shared" ca="1" si="4"/>
        <v>5</v>
      </c>
      <c r="G12" s="78">
        <f t="shared" ca="1" si="5"/>
        <v>162</v>
      </c>
      <c r="H12" s="78">
        <f t="shared" ca="1" si="6"/>
        <v>162</v>
      </c>
      <c r="I12" s="78">
        <f ca="1">AllPlayers!X9</f>
        <v>12</v>
      </c>
      <c r="K12" s="75" t="str">
        <f t="shared" ca="1" si="7"/>
        <v>Ben Burton</v>
      </c>
      <c r="L12" s="84" t="str">
        <f t="shared" ca="1" si="8"/>
        <v>(Bishopsford)</v>
      </c>
      <c r="M12" s="86">
        <f t="shared" ca="1" si="9"/>
        <v>16</v>
      </c>
      <c r="N12" s="76">
        <f ca="1">AllPlayers!AC9</f>
        <v>26</v>
      </c>
    </row>
    <row r="13" spans="1:14" x14ac:dyDescent="0.2">
      <c r="A13" s="156">
        <f t="shared" si="10"/>
        <v>9</v>
      </c>
      <c r="B13" s="75" t="str">
        <f t="shared" ca="1" si="0"/>
        <v>Phil Wathen</v>
      </c>
      <c r="C13" s="84" t="str">
        <f t="shared" ca="1" si="1"/>
        <v>(Sunbury)</v>
      </c>
      <c r="D13" s="85">
        <f t="shared" ca="1" si="2"/>
        <v>67</v>
      </c>
      <c r="E13" s="77">
        <f t="shared" ca="1" si="3"/>
        <v>36</v>
      </c>
      <c r="F13" s="77">
        <f t="shared" ca="1" si="4"/>
        <v>7</v>
      </c>
      <c r="G13" s="78">
        <f t="shared" ca="1" si="5"/>
        <v>160</v>
      </c>
      <c r="H13" s="78">
        <f t="shared" ca="1" si="6"/>
        <v>160</v>
      </c>
      <c r="I13" s="78">
        <f ca="1">AllPlayers!X10</f>
        <v>128</v>
      </c>
      <c r="K13" s="75" t="str">
        <f t="shared" ca="1" si="7"/>
        <v>Phil Milburn</v>
      </c>
      <c r="L13" s="84" t="str">
        <f t="shared" ca="1" si="8"/>
        <v>(WWMC)</v>
      </c>
      <c r="M13" s="86">
        <f t="shared" ca="1" si="9"/>
        <v>16</v>
      </c>
      <c r="N13" s="76">
        <f ca="1">AllPlayers!AC10</f>
        <v>178</v>
      </c>
    </row>
    <row r="14" spans="1:14" x14ac:dyDescent="0.2">
      <c r="A14" s="156">
        <f t="shared" si="10"/>
        <v>10</v>
      </c>
      <c r="B14" s="75" t="str">
        <f t="shared" ca="1" si="0"/>
        <v>Andrew Foster</v>
      </c>
      <c r="C14" s="84" t="str">
        <f t="shared" ca="1" si="1"/>
        <v>(WWMC)</v>
      </c>
      <c r="D14" s="85">
        <f t="shared" ca="1" si="2"/>
        <v>77</v>
      </c>
      <c r="E14" s="77">
        <f t="shared" ca="1" si="3"/>
        <v>29</v>
      </c>
      <c r="F14" s="77">
        <f t="shared" ca="1" si="4"/>
        <v>7</v>
      </c>
      <c r="G14" s="78">
        <f t="shared" ca="1" si="5"/>
        <v>156</v>
      </c>
      <c r="H14" s="78">
        <f t="shared" ca="1" si="6"/>
        <v>156</v>
      </c>
      <c r="I14" s="78">
        <f ca="1">AllPlayers!X11</f>
        <v>177</v>
      </c>
      <c r="K14" s="75" t="str">
        <f t="shared" ca="1" si="7"/>
        <v>Alan Casey</v>
      </c>
      <c r="L14" s="84" t="str">
        <f t="shared" ca="1" si="8"/>
        <v>(Sunbury)</v>
      </c>
      <c r="M14" s="86">
        <f t="shared" ca="1" si="9"/>
        <v>15</v>
      </c>
      <c r="N14" s="76">
        <f ca="1">AllPlayers!AC11</f>
        <v>132</v>
      </c>
    </row>
    <row r="15" spans="1:14" x14ac:dyDescent="0.2">
      <c r="A15" s="156">
        <f t="shared" si="10"/>
        <v>11</v>
      </c>
      <c r="B15" s="75" t="str">
        <f t="shared" ca="1" si="0"/>
        <v>Gary Eastwood</v>
      </c>
      <c r="C15" s="84" t="str">
        <f t="shared" ca="1" si="1"/>
        <v>(Sunbury)</v>
      </c>
      <c r="D15" s="85">
        <f t="shared" ca="1" si="2"/>
        <v>72</v>
      </c>
      <c r="E15" s="77">
        <f t="shared" ca="1" si="3"/>
        <v>36</v>
      </c>
      <c r="F15" s="77">
        <f t="shared" ca="1" si="4"/>
        <v>4</v>
      </c>
      <c r="G15" s="78">
        <f t="shared" ca="1" si="5"/>
        <v>156</v>
      </c>
      <c r="H15" s="78">
        <f t="shared" ca="1" si="6"/>
        <v>156</v>
      </c>
      <c r="I15" s="78">
        <f ca="1">AllPlayers!X12</f>
        <v>126</v>
      </c>
      <c r="K15" s="75" t="str">
        <f t="shared" ca="1" si="7"/>
        <v>Dave Askew</v>
      </c>
      <c r="L15" s="84" t="str">
        <f t="shared" ca="1" si="8"/>
        <v>(WWMC)</v>
      </c>
      <c r="M15" s="86">
        <f t="shared" ca="1" si="9"/>
        <v>15</v>
      </c>
      <c r="N15" s="76">
        <f ca="1">AllPlayers!AC12</f>
        <v>184</v>
      </c>
    </row>
    <row r="16" spans="1:14" x14ac:dyDescent="0.2">
      <c r="A16" s="156">
        <f t="shared" si="10"/>
        <v>12</v>
      </c>
      <c r="B16" s="75" t="str">
        <f t="shared" ca="1" si="0"/>
        <v>Nigel Prior</v>
      </c>
      <c r="C16" s="84" t="str">
        <f t="shared" ca="1" si="1"/>
        <v>(West Byfleet)</v>
      </c>
      <c r="D16" s="85">
        <f t="shared" ca="1" si="2"/>
        <v>80</v>
      </c>
      <c r="E16" s="77">
        <f t="shared" ca="1" si="3"/>
        <v>24</v>
      </c>
      <c r="F16" s="77">
        <f t="shared" ca="1" si="4"/>
        <v>9</v>
      </c>
      <c r="G16" s="78">
        <f t="shared" ca="1" si="5"/>
        <v>155</v>
      </c>
      <c r="H16" s="78">
        <f t="shared" ca="1" si="6"/>
        <v>155</v>
      </c>
      <c r="I16" s="78">
        <f ca="1">AllPlayers!X13</f>
        <v>208</v>
      </c>
      <c r="K16" s="75" t="str">
        <f t="shared" ca="1" si="7"/>
        <v>Nigel Prior</v>
      </c>
      <c r="L16" s="84" t="str">
        <f t="shared" ca="1" si="8"/>
        <v>(West Byfleet)</v>
      </c>
      <c r="M16" s="86">
        <f t="shared" ca="1" si="9"/>
        <v>15</v>
      </c>
      <c r="N16" s="76">
        <f ca="1">AllPlayers!AC13</f>
        <v>208</v>
      </c>
    </row>
    <row r="17" spans="1:14" x14ac:dyDescent="0.2">
      <c r="A17" s="156">
        <f t="shared" si="10"/>
        <v>13</v>
      </c>
      <c r="B17" s="75" t="str">
        <f t="shared" ca="1" si="0"/>
        <v>Dave Askew</v>
      </c>
      <c r="C17" s="84" t="str">
        <f t="shared" ca="1" si="1"/>
        <v>(WWMC)</v>
      </c>
      <c r="D17" s="85">
        <f t="shared" ca="1" si="2"/>
        <v>70</v>
      </c>
      <c r="E17" s="77">
        <f t="shared" ca="1" si="3"/>
        <v>30</v>
      </c>
      <c r="F17" s="77">
        <f t="shared" ca="1" si="4"/>
        <v>7</v>
      </c>
      <c r="G17" s="78">
        <f t="shared" ca="1" si="5"/>
        <v>151</v>
      </c>
      <c r="H17" s="78">
        <f t="shared" ca="1" si="6"/>
        <v>151</v>
      </c>
      <c r="I17" s="78">
        <f ca="1">AllPlayers!X14</f>
        <v>184</v>
      </c>
      <c r="K17" s="75" t="str">
        <f t="shared" ca="1" si="7"/>
        <v>Phil Wathen</v>
      </c>
      <c r="L17" s="84" t="str">
        <f t="shared" ca="1" si="8"/>
        <v>(Sunbury)</v>
      </c>
      <c r="M17" s="86">
        <f t="shared" ca="1" si="9"/>
        <v>15</v>
      </c>
      <c r="N17" s="76">
        <f ca="1">AllPlayers!AC14</f>
        <v>128</v>
      </c>
    </row>
    <row r="18" spans="1:14" x14ac:dyDescent="0.2">
      <c r="A18" s="156">
        <f t="shared" si="10"/>
        <v>14</v>
      </c>
      <c r="B18" s="75" t="str">
        <f t="shared" ca="1" si="0"/>
        <v xml:space="preserve">Nick Ellis </v>
      </c>
      <c r="C18" s="84" t="str">
        <f t="shared" ca="1" si="1"/>
        <v>(Arnie's Army)</v>
      </c>
      <c r="D18" s="85">
        <f t="shared" ca="1" si="2"/>
        <v>71</v>
      </c>
      <c r="E18" s="77">
        <f t="shared" ca="1" si="3"/>
        <v>25</v>
      </c>
      <c r="F18" s="77">
        <f t="shared" ca="1" si="4"/>
        <v>9</v>
      </c>
      <c r="G18" s="78">
        <f t="shared" ca="1" si="5"/>
        <v>148</v>
      </c>
      <c r="H18" s="78">
        <f t="shared" ca="1" si="6"/>
        <v>148</v>
      </c>
      <c r="I18" s="78">
        <f ca="1">AllPlayers!X15</f>
        <v>5</v>
      </c>
      <c r="K18" s="75" t="str">
        <f t="shared" ca="1" si="7"/>
        <v>Gary Creamer</v>
      </c>
      <c r="L18" s="84" t="str">
        <f t="shared" ca="1" si="8"/>
        <v>(Forestdale)</v>
      </c>
      <c r="M18" s="86">
        <f t="shared" ca="1" si="9"/>
        <v>14</v>
      </c>
      <c r="N18" s="76">
        <f ca="1">AllPlayers!AC15</f>
        <v>78</v>
      </c>
    </row>
    <row r="19" spans="1:14" x14ac:dyDescent="0.2">
      <c r="A19" s="156">
        <f t="shared" si="10"/>
        <v>15</v>
      </c>
      <c r="B19" s="75" t="str">
        <f t="shared" ca="1" si="0"/>
        <v>Rees Hall</v>
      </c>
      <c r="C19" s="84" t="str">
        <f t="shared" ca="1" si="1"/>
        <v>(Sunbury)</v>
      </c>
      <c r="D19" s="85">
        <f t="shared" ca="1" si="2"/>
        <v>60</v>
      </c>
      <c r="E19" s="77">
        <f t="shared" ca="1" si="3"/>
        <v>28</v>
      </c>
      <c r="F19" s="77">
        <f t="shared" ca="1" si="4"/>
        <v>9</v>
      </c>
      <c r="G19" s="78">
        <f t="shared" ca="1" si="5"/>
        <v>143</v>
      </c>
      <c r="H19" s="78">
        <f t="shared" ca="1" si="6"/>
        <v>143</v>
      </c>
      <c r="I19" s="78">
        <f ca="1">AllPlayers!X16</f>
        <v>127</v>
      </c>
      <c r="K19" s="75" t="str">
        <f t="shared" ca="1" si="7"/>
        <v>Lukasz Sawicki</v>
      </c>
      <c r="L19" s="84" t="str">
        <f t="shared" ca="1" si="8"/>
        <v>(Arnie's Army)</v>
      </c>
      <c r="M19" s="86">
        <f t="shared" ca="1" si="9"/>
        <v>14</v>
      </c>
      <c r="N19" s="76">
        <f ca="1">AllPlayers!AC16</f>
        <v>12</v>
      </c>
    </row>
    <row r="20" spans="1:14" x14ac:dyDescent="0.2">
      <c r="A20" s="156">
        <f t="shared" si="10"/>
        <v>16</v>
      </c>
      <c r="B20" s="75" t="str">
        <f t="shared" ca="1" si="0"/>
        <v>John Power</v>
      </c>
      <c r="C20" s="84" t="str">
        <f t="shared" ca="1" si="1"/>
        <v>(Arnie's Army)</v>
      </c>
      <c r="D20" s="85">
        <f t="shared" ca="1" si="2"/>
        <v>68</v>
      </c>
      <c r="E20" s="77">
        <f t="shared" ca="1" si="3"/>
        <v>23</v>
      </c>
      <c r="F20" s="77">
        <f t="shared" ca="1" si="4"/>
        <v>9</v>
      </c>
      <c r="G20" s="78">
        <f t="shared" ca="1" si="5"/>
        <v>141</v>
      </c>
      <c r="H20" s="78">
        <f t="shared" ca="1" si="6"/>
        <v>141</v>
      </c>
      <c r="I20" s="78">
        <f ca="1">AllPlayers!X17</f>
        <v>6</v>
      </c>
      <c r="K20" s="75" t="str">
        <f t="shared" ca="1" si="7"/>
        <v>Matt Carter</v>
      </c>
      <c r="L20" s="84" t="str">
        <f t="shared" ca="1" si="8"/>
        <v>(Arnie's Army)</v>
      </c>
      <c r="M20" s="86">
        <f t="shared" ca="1" si="9"/>
        <v>14</v>
      </c>
      <c r="N20" s="76">
        <f ca="1">AllPlayers!AC17</f>
        <v>7</v>
      </c>
    </row>
    <row r="21" spans="1:14" x14ac:dyDescent="0.2">
      <c r="A21" s="156">
        <f t="shared" si="10"/>
        <v>17</v>
      </c>
      <c r="B21" s="75" t="str">
        <f t="shared" ca="1" si="0"/>
        <v>John Jenkinson</v>
      </c>
      <c r="C21" s="84" t="str">
        <f t="shared" ca="1" si="1"/>
        <v>(Sunbury)</v>
      </c>
      <c r="D21" s="85">
        <f t="shared" ca="1" si="2"/>
        <v>61</v>
      </c>
      <c r="E21" s="77">
        <f t="shared" ca="1" si="3"/>
        <v>31</v>
      </c>
      <c r="F21" s="77">
        <f t="shared" ca="1" si="4"/>
        <v>6</v>
      </c>
      <c r="G21" s="78">
        <f t="shared" ca="1" si="5"/>
        <v>141</v>
      </c>
      <c r="H21" s="78">
        <f t="shared" ca="1" si="6"/>
        <v>141</v>
      </c>
      <c r="I21" s="78">
        <f ca="1">AllPlayers!X18</f>
        <v>135</v>
      </c>
      <c r="K21" s="75" t="str">
        <f t="shared" ca="1" si="7"/>
        <v>Tom Pavitt</v>
      </c>
      <c r="L21" s="84" t="str">
        <f t="shared" ca="1" si="8"/>
        <v>(West Byfleet)</v>
      </c>
      <c r="M21" s="86">
        <f t="shared" ca="1" si="9"/>
        <v>14</v>
      </c>
      <c r="N21" s="76">
        <f ca="1">AllPlayers!AC18</f>
        <v>212</v>
      </c>
    </row>
    <row r="22" spans="1:14" x14ac:dyDescent="0.2">
      <c r="A22" s="156">
        <f t="shared" si="10"/>
        <v>18</v>
      </c>
      <c r="B22" s="75" t="str">
        <f t="shared" ca="1" si="0"/>
        <v>Matt Carter</v>
      </c>
      <c r="C22" s="84" t="str">
        <f t="shared" ca="1" si="1"/>
        <v>(Arnie's Army)</v>
      </c>
      <c r="D22" s="85">
        <f t="shared" ca="1" si="2"/>
        <v>66</v>
      </c>
      <c r="E22" s="77">
        <f t="shared" ca="1" si="3"/>
        <v>31</v>
      </c>
      <c r="F22" s="77">
        <f t="shared" ca="1" si="4"/>
        <v>4</v>
      </c>
      <c r="G22" s="78">
        <f t="shared" ca="1" si="5"/>
        <v>140</v>
      </c>
      <c r="H22" s="78">
        <f t="shared" ca="1" si="6"/>
        <v>140</v>
      </c>
      <c r="I22" s="78">
        <f ca="1">AllPlayers!X19</f>
        <v>7</v>
      </c>
      <c r="K22" s="75" t="str">
        <f t="shared" ca="1" si="7"/>
        <v>Damon Ede</v>
      </c>
      <c r="L22" s="84" t="str">
        <f t="shared" ca="1" si="8"/>
        <v>(Epsom)</v>
      </c>
      <c r="M22" s="86">
        <f t="shared" ca="1" si="9"/>
        <v>13</v>
      </c>
      <c r="N22" s="76">
        <f ca="1">AllPlayers!AC19</f>
        <v>57</v>
      </c>
    </row>
    <row r="23" spans="1:14" x14ac:dyDescent="0.2">
      <c r="A23" s="156">
        <f t="shared" si="10"/>
        <v>19</v>
      </c>
      <c r="B23" s="75" t="str">
        <f t="shared" ca="1" si="0"/>
        <v>Nev Wright</v>
      </c>
      <c r="C23" s="84" t="str">
        <f t="shared" ca="1" si="1"/>
        <v>(Farmers)</v>
      </c>
      <c r="D23" s="85">
        <f t="shared" ca="1" si="2"/>
        <v>82</v>
      </c>
      <c r="E23" s="77">
        <f t="shared" ca="1" si="3"/>
        <v>21</v>
      </c>
      <c r="F23" s="77">
        <f t="shared" ca="1" si="4"/>
        <v>5</v>
      </c>
      <c r="G23" s="78">
        <f t="shared" ca="1" si="5"/>
        <v>139</v>
      </c>
      <c r="H23" s="78">
        <f t="shared" ca="1" si="6"/>
        <v>139</v>
      </c>
      <c r="I23" s="78">
        <f ca="1">AllPlayers!X20</f>
        <v>151</v>
      </c>
      <c r="K23" s="75" t="str">
        <f t="shared" ca="1" si="7"/>
        <v>Jason Kelly</v>
      </c>
      <c r="L23" s="84" t="str">
        <f t="shared" ca="1" si="8"/>
        <v>(WPBL)</v>
      </c>
      <c r="M23" s="86">
        <f t="shared" ca="1" si="9"/>
        <v>13</v>
      </c>
      <c r="N23" s="76">
        <f ca="1">AllPlayers!AC20</f>
        <v>229</v>
      </c>
    </row>
    <row r="24" spans="1:14" x14ac:dyDescent="0.2">
      <c r="A24" s="156">
        <f t="shared" si="10"/>
        <v>20</v>
      </c>
      <c r="B24" s="75" t="str">
        <f t="shared" ca="1" si="0"/>
        <v>Gary Creamer</v>
      </c>
      <c r="C24" s="84" t="str">
        <f t="shared" ca="1" si="1"/>
        <v>(Forestdale)</v>
      </c>
      <c r="D24" s="85">
        <f t="shared" ca="1" si="2"/>
        <v>68</v>
      </c>
      <c r="E24" s="77">
        <f t="shared" ca="1" si="3"/>
        <v>29</v>
      </c>
      <c r="F24" s="77">
        <f t="shared" ca="1" si="4"/>
        <v>4</v>
      </c>
      <c r="G24" s="78">
        <f t="shared" ca="1" si="5"/>
        <v>138</v>
      </c>
      <c r="H24" s="78">
        <f t="shared" ca="1" si="6"/>
        <v>138</v>
      </c>
      <c r="I24" s="78">
        <f ca="1">AllPlayers!X21</f>
        <v>78</v>
      </c>
      <c r="K24" s="75" t="str">
        <f t="shared" ca="1" si="7"/>
        <v>Kurtis Atkins</v>
      </c>
      <c r="L24" s="84" t="str">
        <f t="shared" ca="1" si="8"/>
        <v>(WPBL)</v>
      </c>
      <c r="M24" s="86">
        <f t="shared" ca="1" si="9"/>
        <v>13</v>
      </c>
      <c r="N24" s="76">
        <f ca="1">AllPlayers!AC21</f>
        <v>231</v>
      </c>
    </row>
    <row r="25" spans="1:14" x14ac:dyDescent="0.2">
      <c r="A25" s="156">
        <f t="shared" si="10"/>
        <v>21</v>
      </c>
      <c r="B25" s="75" t="str">
        <f t="shared" ca="1" si="0"/>
        <v>Brian Whybrow</v>
      </c>
      <c r="C25" s="84" t="str">
        <f t="shared" ca="1" si="1"/>
        <v>(Bishopsford)</v>
      </c>
      <c r="D25" s="85">
        <f t="shared" ca="1" si="2"/>
        <v>65</v>
      </c>
      <c r="E25" s="77">
        <f t="shared" ca="1" si="3"/>
        <v>23</v>
      </c>
      <c r="F25" s="77">
        <f t="shared" ca="1" si="4"/>
        <v>8</v>
      </c>
      <c r="G25" s="78">
        <f t="shared" ca="1" si="5"/>
        <v>135</v>
      </c>
      <c r="H25" s="78">
        <f t="shared" ca="1" si="6"/>
        <v>135</v>
      </c>
      <c r="I25" s="78">
        <f ca="1">AllPlayers!X22</f>
        <v>27</v>
      </c>
      <c r="K25" s="75" t="str">
        <f t="shared" ca="1" si="7"/>
        <v>Rees Hall</v>
      </c>
      <c r="L25" s="84" t="str">
        <f t="shared" ca="1" si="8"/>
        <v>(Sunbury)</v>
      </c>
      <c r="M25" s="86">
        <f t="shared" ca="1" si="9"/>
        <v>13</v>
      </c>
      <c r="N25" s="76">
        <f ca="1">AllPlayers!AC22</f>
        <v>127</v>
      </c>
    </row>
    <row r="26" spans="1:14" x14ac:dyDescent="0.2">
      <c r="A26" s="156">
        <f t="shared" si="10"/>
        <v>22</v>
      </c>
      <c r="B26" s="75" t="str">
        <f t="shared" ca="1" si="0"/>
        <v>Ben West</v>
      </c>
      <c r="C26" s="84" t="str">
        <f t="shared" ca="1" si="1"/>
        <v>(St Peter's)</v>
      </c>
      <c r="D26" s="85">
        <f t="shared" ca="1" si="2"/>
        <v>60</v>
      </c>
      <c r="E26" s="77">
        <f t="shared" ca="1" si="3"/>
        <v>25</v>
      </c>
      <c r="F26" s="77">
        <f t="shared" ca="1" si="4"/>
        <v>8</v>
      </c>
      <c r="G26" s="78">
        <f t="shared" ca="1" si="5"/>
        <v>134</v>
      </c>
      <c r="H26" s="78">
        <f t="shared" ca="1" si="6"/>
        <v>134</v>
      </c>
      <c r="I26" s="78">
        <f ca="1">AllPlayers!X23</f>
        <v>104</v>
      </c>
      <c r="K26" s="75" t="str">
        <f t="shared" ca="1" si="7"/>
        <v>Ryan Payne</v>
      </c>
      <c r="L26" s="84" t="str">
        <f t="shared" ca="1" si="8"/>
        <v>(Bishopsford)</v>
      </c>
      <c r="M26" s="86">
        <f t="shared" ca="1" si="9"/>
        <v>13</v>
      </c>
      <c r="N26" s="76">
        <f ca="1">AllPlayers!AC23</f>
        <v>38</v>
      </c>
    </row>
    <row r="27" spans="1:14" x14ac:dyDescent="0.2">
      <c r="A27" s="156">
        <f t="shared" si="10"/>
        <v>23</v>
      </c>
      <c r="B27" s="75" t="str">
        <f t="shared" ca="1" si="0"/>
        <v>Tony Hammond</v>
      </c>
      <c r="C27" s="84" t="str">
        <f t="shared" ca="1" si="1"/>
        <v>(Arnie's Army)</v>
      </c>
      <c r="D27" s="85">
        <f t="shared" ca="1" si="2"/>
        <v>48</v>
      </c>
      <c r="E27" s="77">
        <f t="shared" ca="1" si="3"/>
        <v>26</v>
      </c>
      <c r="F27" s="77">
        <f t="shared" ca="1" si="4"/>
        <v>9</v>
      </c>
      <c r="G27" s="78">
        <f t="shared" ca="1" si="5"/>
        <v>127</v>
      </c>
      <c r="H27" s="78">
        <f t="shared" ca="1" si="6"/>
        <v>127</v>
      </c>
      <c r="I27" s="78">
        <f ca="1">AllPlayers!X24</f>
        <v>8</v>
      </c>
      <c r="K27" s="75" t="str">
        <f t="shared" ca="1" si="7"/>
        <v>Darryl Pilgrim</v>
      </c>
      <c r="L27" s="84" t="str">
        <f t="shared" ca="1" si="8"/>
        <v>(WPBL)</v>
      </c>
      <c r="M27" s="86">
        <f t="shared" ca="1" si="9"/>
        <v>12</v>
      </c>
      <c r="N27" s="76">
        <f ca="1">AllPlayers!AC24</f>
        <v>232</v>
      </c>
    </row>
    <row r="28" spans="1:14" x14ac:dyDescent="0.2">
      <c r="A28" s="156">
        <f t="shared" si="10"/>
        <v>24</v>
      </c>
      <c r="B28" s="75" t="str">
        <f t="shared" ca="1" si="0"/>
        <v>Darren Bryant</v>
      </c>
      <c r="C28" s="84" t="str">
        <f t="shared" ca="1" si="1"/>
        <v>(Farmers)</v>
      </c>
      <c r="D28" s="85">
        <f t="shared" ca="1" si="2"/>
        <v>60</v>
      </c>
      <c r="E28" s="77">
        <f t="shared" ca="1" si="3"/>
        <v>23</v>
      </c>
      <c r="F28" s="77">
        <f t="shared" ca="1" si="4"/>
        <v>7</v>
      </c>
      <c r="G28" s="78">
        <f t="shared" ca="1" si="5"/>
        <v>127</v>
      </c>
      <c r="H28" s="78">
        <f t="shared" ca="1" si="6"/>
        <v>127</v>
      </c>
      <c r="I28" s="78">
        <f ca="1">AllPlayers!X25</f>
        <v>152</v>
      </c>
      <c r="K28" s="75" t="str">
        <f t="shared" ca="1" si="7"/>
        <v xml:space="preserve">Nick Ellis </v>
      </c>
      <c r="L28" s="84" t="str">
        <f t="shared" ca="1" si="8"/>
        <v>(Arnie's Army)</v>
      </c>
      <c r="M28" s="86">
        <f t="shared" ca="1" si="9"/>
        <v>12</v>
      </c>
      <c r="N28" s="76">
        <f ca="1">AllPlayers!AC25</f>
        <v>5</v>
      </c>
    </row>
    <row r="29" spans="1:14" x14ac:dyDescent="0.2">
      <c r="A29" s="156">
        <f t="shared" si="10"/>
        <v>25</v>
      </c>
      <c r="B29" s="75" t="str">
        <f t="shared" ca="1" si="0"/>
        <v>John Chalkley</v>
      </c>
      <c r="C29" s="84" t="str">
        <f t="shared" ca="1" si="1"/>
        <v>(West Byfleet)</v>
      </c>
      <c r="D29" s="85">
        <f t="shared" ca="1" si="2"/>
        <v>54</v>
      </c>
      <c r="E29" s="77">
        <f t="shared" ca="1" si="3"/>
        <v>27</v>
      </c>
      <c r="F29" s="77">
        <f t="shared" ca="1" si="4"/>
        <v>6</v>
      </c>
      <c r="G29" s="78">
        <f t="shared" ca="1" si="5"/>
        <v>126</v>
      </c>
      <c r="H29" s="78">
        <f t="shared" ca="1" si="6"/>
        <v>126</v>
      </c>
      <c r="I29" s="78">
        <f ca="1">AllPlayers!X26</f>
        <v>202</v>
      </c>
      <c r="K29" s="75" t="str">
        <f t="shared" ca="1" si="7"/>
        <v>Rob Arthur</v>
      </c>
      <c r="L29" s="84" t="str">
        <f t="shared" ca="1" si="8"/>
        <v>(Sunbury)</v>
      </c>
      <c r="M29" s="86">
        <f t="shared" ca="1" si="9"/>
        <v>12</v>
      </c>
      <c r="N29" s="76">
        <f ca="1">AllPlayers!AC26</f>
        <v>131</v>
      </c>
    </row>
    <row r="30" spans="1:14" x14ac:dyDescent="0.2">
      <c r="A30" s="156">
        <f t="shared" si="10"/>
        <v>26</v>
      </c>
      <c r="B30" s="75" t="str">
        <f t="shared" ca="1" si="0"/>
        <v>Jason Kelly</v>
      </c>
      <c r="C30" s="84" t="str">
        <f t="shared" ca="1" si="1"/>
        <v>(WPBL)</v>
      </c>
      <c r="D30" s="85">
        <f t="shared" ca="1" si="2"/>
        <v>75</v>
      </c>
      <c r="E30" s="77">
        <f t="shared" ca="1" si="3"/>
        <v>20</v>
      </c>
      <c r="F30" s="77">
        <f t="shared" ca="1" si="4"/>
        <v>3</v>
      </c>
      <c r="G30" s="78">
        <f t="shared" ca="1" si="5"/>
        <v>124</v>
      </c>
      <c r="H30" s="78">
        <f t="shared" ca="1" si="6"/>
        <v>124</v>
      </c>
      <c r="I30" s="78">
        <f ca="1">AllPlayers!X27</f>
        <v>229</v>
      </c>
      <c r="K30" s="75" t="str">
        <f t="shared" ca="1" si="7"/>
        <v>Adam Penney</v>
      </c>
      <c r="L30" s="84" t="str">
        <f t="shared" ca="1" si="8"/>
        <v>(West Byfleet)</v>
      </c>
      <c r="M30" s="86">
        <f t="shared" ca="1" si="9"/>
        <v>11</v>
      </c>
      <c r="N30" s="76">
        <f ca="1">AllPlayers!AC27</f>
        <v>214</v>
      </c>
    </row>
    <row r="31" spans="1:14" x14ac:dyDescent="0.2">
      <c r="A31" s="156">
        <f t="shared" si="10"/>
        <v>27</v>
      </c>
      <c r="B31" s="75" t="str">
        <f t="shared" ca="1" si="0"/>
        <v>Kurtis Atkins</v>
      </c>
      <c r="C31" s="84" t="str">
        <f t="shared" ca="1" si="1"/>
        <v>(WPBL)</v>
      </c>
      <c r="D31" s="85">
        <f t="shared" ca="1" si="2"/>
        <v>56</v>
      </c>
      <c r="E31" s="77">
        <f t="shared" ca="1" si="3"/>
        <v>24</v>
      </c>
      <c r="F31" s="77">
        <f t="shared" ca="1" si="4"/>
        <v>6</v>
      </c>
      <c r="G31" s="78">
        <f t="shared" ca="1" si="5"/>
        <v>122</v>
      </c>
      <c r="H31" s="78">
        <f t="shared" ca="1" si="6"/>
        <v>122</v>
      </c>
      <c r="I31" s="78">
        <f ca="1">AllPlayers!X28</f>
        <v>231</v>
      </c>
      <c r="K31" s="75" t="str">
        <f t="shared" ca="1" si="7"/>
        <v>Ben West</v>
      </c>
      <c r="L31" s="84" t="str">
        <f t="shared" ca="1" si="8"/>
        <v>(St Peter's)</v>
      </c>
      <c r="M31" s="86">
        <f t="shared" ca="1" si="9"/>
        <v>11</v>
      </c>
      <c r="N31" s="76">
        <f ca="1">AllPlayers!AC28</f>
        <v>104</v>
      </c>
    </row>
    <row r="32" spans="1:14" x14ac:dyDescent="0.2">
      <c r="A32" s="156">
        <f t="shared" si="10"/>
        <v>28</v>
      </c>
      <c r="B32" s="75" t="str">
        <f t="shared" ca="1" si="0"/>
        <v>Andy Bridgman</v>
      </c>
      <c r="C32" s="84" t="str">
        <f t="shared" ca="1" si="1"/>
        <v>(Epsom)</v>
      </c>
      <c r="D32" s="85">
        <f t="shared" ca="1" si="2"/>
        <v>58</v>
      </c>
      <c r="E32" s="77">
        <f t="shared" ca="1" si="3"/>
        <v>24</v>
      </c>
      <c r="F32" s="77">
        <f t="shared" ca="1" si="4"/>
        <v>5</v>
      </c>
      <c r="G32" s="78">
        <f t="shared" ca="1" si="5"/>
        <v>121</v>
      </c>
      <c r="H32" s="78">
        <f t="shared" ca="1" si="6"/>
        <v>121</v>
      </c>
      <c r="I32" s="78">
        <f ca="1">AllPlayers!X29</f>
        <v>58</v>
      </c>
      <c r="K32" s="75" t="str">
        <f t="shared" ca="1" si="7"/>
        <v>Brian Whybrow</v>
      </c>
      <c r="L32" s="84" t="str">
        <f t="shared" ca="1" si="8"/>
        <v>(Bishopsford)</v>
      </c>
      <c r="M32" s="86">
        <f t="shared" ca="1" si="9"/>
        <v>11</v>
      </c>
      <c r="N32" s="76">
        <f ca="1">AllPlayers!AC29</f>
        <v>27</v>
      </c>
    </row>
    <row r="33" spans="1:14" x14ac:dyDescent="0.2">
      <c r="A33" s="156">
        <f t="shared" si="10"/>
        <v>29</v>
      </c>
      <c r="B33" s="75" t="str">
        <f t="shared" ca="1" si="0"/>
        <v xml:space="preserve">Robbie Turner </v>
      </c>
      <c r="C33" s="84" t="str">
        <f t="shared" ca="1" si="1"/>
        <v>(Forestdale)</v>
      </c>
      <c r="D33" s="85">
        <f t="shared" ca="1" si="2"/>
        <v>80</v>
      </c>
      <c r="E33" s="77">
        <f t="shared" ca="1" si="3"/>
        <v>16</v>
      </c>
      <c r="F33" s="77">
        <f t="shared" ca="1" si="4"/>
        <v>3</v>
      </c>
      <c r="G33" s="78">
        <f t="shared" ca="1" si="5"/>
        <v>121</v>
      </c>
      <c r="H33" s="78">
        <f t="shared" ca="1" si="6"/>
        <v>121</v>
      </c>
      <c r="I33" s="78">
        <f ca="1">AllPlayers!X30</f>
        <v>85</v>
      </c>
      <c r="K33" s="75" t="str">
        <f t="shared" ca="1" si="7"/>
        <v>George Munt</v>
      </c>
      <c r="L33" s="84" t="str">
        <f t="shared" ca="1" si="8"/>
        <v>(Arnie's Army)</v>
      </c>
      <c r="M33" s="86">
        <f t="shared" ca="1" si="9"/>
        <v>11</v>
      </c>
      <c r="N33" s="76">
        <f ca="1">AllPlayers!AC30</f>
        <v>1</v>
      </c>
    </row>
    <row r="34" spans="1:14" x14ac:dyDescent="0.2">
      <c r="A34" s="156">
        <f t="shared" si="10"/>
        <v>30</v>
      </c>
      <c r="B34" s="75" t="str">
        <f t="shared" ca="1" si="0"/>
        <v>Damon Ede</v>
      </c>
      <c r="C34" s="84" t="str">
        <f t="shared" ca="1" si="1"/>
        <v>(Epsom)</v>
      </c>
      <c r="D34" s="85">
        <f t="shared" ca="1" si="2"/>
        <v>73</v>
      </c>
      <c r="E34" s="77">
        <f t="shared" ca="1" si="3"/>
        <v>17</v>
      </c>
      <c r="F34" s="77">
        <f t="shared" ca="1" si="4"/>
        <v>4</v>
      </c>
      <c r="G34" s="78">
        <f t="shared" ca="1" si="5"/>
        <v>119</v>
      </c>
      <c r="H34" s="78">
        <f t="shared" ca="1" si="6"/>
        <v>119</v>
      </c>
      <c r="I34" s="78">
        <f ca="1">AllPlayers!X31</f>
        <v>57</v>
      </c>
      <c r="K34" s="75" t="str">
        <f t="shared" ca="1" si="7"/>
        <v>Nev Wright</v>
      </c>
      <c r="L34" s="84" t="str">
        <f t="shared" ca="1" si="8"/>
        <v>(Farmers)</v>
      </c>
      <c r="M34" s="86">
        <f t="shared" ca="1" si="9"/>
        <v>11</v>
      </c>
      <c r="N34" s="76">
        <f ca="1">AllPlayers!AC31</f>
        <v>151</v>
      </c>
    </row>
    <row r="35" spans="1:14" x14ac:dyDescent="0.2">
      <c r="A35" s="156">
        <f t="shared" si="10"/>
        <v>31</v>
      </c>
      <c r="B35" s="75" t="str">
        <f t="shared" ca="1" si="0"/>
        <v>Darryl Pilgrim</v>
      </c>
      <c r="C35" s="84" t="str">
        <f t="shared" ca="1" si="1"/>
        <v>(WPBL)</v>
      </c>
      <c r="D35" s="85">
        <f t="shared" ca="1" si="2"/>
        <v>49</v>
      </c>
      <c r="E35" s="77">
        <f t="shared" ca="1" si="3"/>
        <v>24</v>
      </c>
      <c r="F35" s="77">
        <f t="shared" ca="1" si="4"/>
        <v>7</v>
      </c>
      <c r="G35" s="78">
        <f t="shared" ca="1" si="5"/>
        <v>118</v>
      </c>
      <c r="H35" s="78">
        <f t="shared" ca="1" si="6"/>
        <v>118</v>
      </c>
      <c r="I35" s="78">
        <f ca="1">AllPlayers!X32</f>
        <v>232</v>
      </c>
      <c r="K35" s="75" t="str">
        <f t="shared" ca="1" si="7"/>
        <v>Tony Hammond</v>
      </c>
      <c r="L35" s="84" t="str">
        <f t="shared" ca="1" si="8"/>
        <v>(Arnie's Army)</v>
      </c>
      <c r="M35" s="86">
        <f t="shared" ca="1" si="9"/>
        <v>11</v>
      </c>
      <c r="N35" s="76">
        <f ca="1">AllPlayers!AC32</f>
        <v>8</v>
      </c>
    </row>
    <row r="36" spans="1:14" x14ac:dyDescent="0.2">
      <c r="A36" s="156">
        <f t="shared" si="10"/>
        <v>32</v>
      </c>
      <c r="B36" s="75" t="str">
        <f t="shared" ca="1" si="0"/>
        <v>George Munt</v>
      </c>
      <c r="C36" s="84" t="str">
        <f t="shared" ca="1" si="1"/>
        <v>(Arnie's Army)</v>
      </c>
      <c r="D36" s="85">
        <f t="shared" ca="1" si="2"/>
        <v>62</v>
      </c>
      <c r="E36" s="77">
        <f t="shared" ca="1" si="3"/>
        <v>20</v>
      </c>
      <c r="F36" s="77">
        <f t="shared" ca="1" si="4"/>
        <v>5</v>
      </c>
      <c r="G36" s="78">
        <f t="shared" ca="1" si="5"/>
        <v>117</v>
      </c>
      <c r="H36" s="78">
        <f t="shared" ca="1" si="6"/>
        <v>117</v>
      </c>
      <c r="I36" s="78">
        <f ca="1">AllPlayers!X33</f>
        <v>1</v>
      </c>
      <c r="K36" s="75" t="str">
        <f t="shared" ca="1" si="7"/>
        <v>Tyler Radlett</v>
      </c>
      <c r="L36" s="84" t="str">
        <f t="shared" ca="1" si="8"/>
        <v>(Farmers)</v>
      </c>
      <c r="M36" s="86">
        <f t="shared" ca="1" si="9"/>
        <v>11</v>
      </c>
      <c r="N36" s="76">
        <f ca="1">AllPlayers!AC33</f>
        <v>158</v>
      </c>
    </row>
    <row r="37" spans="1:14" x14ac:dyDescent="0.2">
      <c r="A37" s="156">
        <f t="shared" si="10"/>
        <v>33</v>
      </c>
      <c r="B37" s="75" t="str">
        <f t="shared" ca="1" si="0"/>
        <v>Martin Carnell</v>
      </c>
      <c r="C37" s="84" t="str">
        <f t="shared" ca="1" si="1"/>
        <v>(Farmers)</v>
      </c>
      <c r="D37" s="85">
        <f t="shared" ca="1" si="2"/>
        <v>61</v>
      </c>
      <c r="E37" s="77">
        <f t="shared" ca="1" si="3"/>
        <v>24</v>
      </c>
      <c r="F37" s="77">
        <f t="shared" ca="1" si="4"/>
        <v>2</v>
      </c>
      <c r="G37" s="78">
        <f t="shared" ca="1" si="5"/>
        <v>115</v>
      </c>
      <c r="H37" s="78">
        <f t="shared" ca="1" si="6"/>
        <v>115</v>
      </c>
      <c r="I37" s="78">
        <f ca="1">AllPlayers!X34</f>
        <v>159</v>
      </c>
      <c r="K37" s="75" t="str">
        <f t="shared" ca="1" si="7"/>
        <v>Darren Bryant</v>
      </c>
      <c r="L37" s="84" t="str">
        <f t="shared" ca="1" si="8"/>
        <v>(Farmers)</v>
      </c>
      <c r="M37" s="86">
        <f t="shared" ca="1" si="9"/>
        <v>10</v>
      </c>
      <c r="N37" s="76">
        <f ca="1">AllPlayers!AC34</f>
        <v>152</v>
      </c>
    </row>
    <row r="38" spans="1:14" x14ac:dyDescent="0.2">
      <c r="A38" s="156">
        <f t="shared" si="10"/>
        <v>34</v>
      </c>
      <c r="B38" s="75" t="str">
        <f t="shared" ca="1" si="0"/>
        <v>Kirk DeRuyter</v>
      </c>
      <c r="C38" s="84" t="str">
        <f t="shared" ca="1" si="1"/>
        <v>(WPBL)</v>
      </c>
      <c r="D38" s="85">
        <f t="shared" ca="1" si="2"/>
        <v>57</v>
      </c>
      <c r="E38" s="77">
        <f t="shared" ca="1" si="3"/>
        <v>18</v>
      </c>
      <c r="F38" s="77">
        <f t="shared" ca="1" si="4"/>
        <v>7</v>
      </c>
      <c r="G38" s="78">
        <f t="shared" ca="1" si="5"/>
        <v>114</v>
      </c>
      <c r="H38" s="78">
        <f t="shared" ca="1" si="6"/>
        <v>114</v>
      </c>
      <c r="I38" s="78">
        <f ca="1">AllPlayers!X35</f>
        <v>233</v>
      </c>
      <c r="K38" s="75" t="str">
        <f t="shared" ca="1" si="7"/>
        <v>Dave Webb</v>
      </c>
      <c r="L38" s="84" t="str">
        <f t="shared" ca="1" si="8"/>
        <v>(WPBL)</v>
      </c>
      <c r="M38" s="86">
        <f t="shared" ca="1" si="9"/>
        <v>10</v>
      </c>
      <c r="N38" s="76">
        <f ca="1">AllPlayers!AC35</f>
        <v>228</v>
      </c>
    </row>
    <row r="39" spans="1:14" x14ac:dyDescent="0.2">
      <c r="A39" s="156">
        <f t="shared" si="10"/>
        <v>35</v>
      </c>
      <c r="B39" s="75" t="str">
        <f t="shared" ca="1" si="0"/>
        <v>Rob Arthur</v>
      </c>
      <c r="C39" s="84" t="str">
        <f t="shared" ca="1" si="1"/>
        <v>(Sunbury)</v>
      </c>
      <c r="D39" s="85">
        <f t="shared" ca="1" si="2"/>
        <v>76</v>
      </c>
      <c r="E39" s="77">
        <f t="shared" ca="1" si="3"/>
        <v>16</v>
      </c>
      <c r="F39" s="77">
        <f t="shared" ca="1" si="4"/>
        <v>2</v>
      </c>
      <c r="G39" s="78">
        <f t="shared" ca="1" si="5"/>
        <v>114</v>
      </c>
      <c r="H39" s="78">
        <f t="shared" ca="1" si="6"/>
        <v>114</v>
      </c>
      <c r="I39" s="78">
        <f ca="1">AllPlayers!X36</f>
        <v>131</v>
      </c>
      <c r="K39" s="75" t="str">
        <f t="shared" ca="1" si="7"/>
        <v>David Read</v>
      </c>
      <c r="L39" s="84" t="str">
        <f t="shared" ca="1" si="8"/>
        <v>(St Peter's)</v>
      </c>
      <c r="M39" s="86">
        <f t="shared" ca="1" si="9"/>
        <v>10</v>
      </c>
      <c r="N39" s="76">
        <f ca="1">AllPlayers!AC36</f>
        <v>103</v>
      </c>
    </row>
    <row r="40" spans="1:14" x14ac:dyDescent="0.2">
      <c r="A40" s="156">
        <f t="shared" si="10"/>
        <v>36</v>
      </c>
      <c r="B40" s="75" t="str">
        <f t="shared" ca="1" si="0"/>
        <v>David Read</v>
      </c>
      <c r="C40" s="84" t="str">
        <f t="shared" ca="1" si="1"/>
        <v>(St Peter's)</v>
      </c>
      <c r="D40" s="85">
        <f t="shared" ca="1" si="2"/>
        <v>58</v>
      </c>
      <c r="E40" s="77">
        <f t="shared" ca="1" si="3"/>
        <v>20</v>
      </c>
      <c r="F40" s="77">
        <f t="shared" ca="1" si="4"/>
        <v>5</v>
      </c>
      <c r="G40" s="78">
        <f t="shared" ca="1" si="5"/>
        <v>113</v>
      </c>
      <c r="H40" s="78">
        <f t="shared" ca="1" si="6"/>
        <v>113</v>
      </c>
      <c r="I40" s="78">
        <f ca="1">AllPlayers!X37</f>
        <v>103</v>
      </c>
      <c r="K40" s="75" t="str">
        <f t="shared" ca="1" si="7"/>
        <v>Doug Harwood</v>
      </c>
      <c r="L40" s="84" t="str">
        <f t="shared" ca="1" si="8"/>
        <v>(WWMC)</v>
      </c>
      <c r="M40" s="86">
        <f t="shared" ca="1" si="9"/>
        <v>10</v>
      </c>
      <c r="N40" s="76">
        <f ca="1">AllPlayers!AC37</f>
        <v>180</v>
      </c>
    </row>
    <row r="41" spans="1:14" x14ac:dyDescent="0.2">
      <c r="A41" s="156">
        <f t="shared" si="10"/>
        <v>37</v>
      </c>
      <c r="B41" s="75" t="str">
        <f t="shared" ca="1" si="0"/>
        <v>Dave Webb</v>
      </c>
      <c r="C41" s="84" t="str">
        <f t="shared" ca="1" si="1"/>
        <v>(WPBL)</v>
      </c>
      <c r="D41" s="85">
        <f t="shared" ca="1" si="2"/>
        <v>55</v>
      </c>
      <c r="E41" s="77">
        <f t="shared" ca="1" si="3"/>
        <v>20</v>
      </c>
      <c r="F41" s="77">
        <f t="shared" ca="1" si="4"/>
        <v>5</v>
      </c>
      <c r="G41" s="78">
        <f t="shared" ca="1" si="5"/>
        <v>110</v>
      </c>
      <c r="H41" s="78">
        <f t="shared" ca="1" si="6"/>
        <v>110</v>
      </c>
      <c r="I41" s="78">
        <f ca="1">AllPlayers!X38</f>
        <v>228</v>
      </c>
      <c r="K41" s="75" t="str">
        <f t="shared" ca="1" si="7"/>
        <v>Ian Thorley</v>
      </c>
      <c r="L41" s="84" t="str">
        <f t="shared" ca="1" si="8"/>
        <v>(Bishopsford)</v>
      </c>
      <c r="M41" s="86">
        <f t="shared" ca="1" si="9"/>
        <v>10</v>
      </c>
      <c r="N41" s="76">
        <f ca="1">AllPlayers!AC38</f>
        <v>36</v>
      </c>
    </row>
    <row r="42" spans="1:14" x14ac:dyDescent="0.2">
      <c r="A42" s="156">
        <f t="shared" si="10"/>
        <v>38</v>
      </c>
      <c r="B42" s="75" t="str">
        <f t="shared" ca="1" si="0"/>
        <v>Tyler Radlett</v>
      </c>
      <c r="C42" s="84" t="str">
        <f t="shared" ca="1" si="1"/>
        <v>(Farmers)</v>
      </c>
      <c r="D42" s="85">
        <f t="shared" ca="1" si="2"/>
        <v>57</v>
      </c>
      <c r="E42" s="77">
        <f t="shared" ca="1" si="3"/>
        <v>15</v>
      </c>
      <c r="F42" s="77">
        <f t="shared" ca="1" si="4"/>
        <v>7</v>
      </c>
      <c r="G42" s="78">
        <f t="shared" ca="1" si="5"/>
        <v>108</v>
      </c>
      <c r="H42" s="78">
        <f t="shared" ca="1" si="6"/>
        <v>108</v>
      </c>
      <c r="I42" s="78">
        <f ca="1">AllPlayers!X39</f>
        <v>158</v>
      </c>
      <c r="K42" s="75" t="str">
        <f t="shared" ca="1" si="7"/>
        <v>Jake Carter</v>
      </c>
      <c r="L42" s="84" t="str">
        <f t="shared" ca="1" si="8"/>
        <v>(West Byfleet)</v>
      </c>
      <c r="M42" s="86">
        <f t="shared" ca="1" si="9"/>
        <v>10</v>
      </c>
      <c r="N42" s="76">
        <f ca="1">AllPlayers!AC39</f>
        <v>211</v>
      </c>
    </row>
    <row r="43" spans="1:14" x14ac:dyDescent="0.2">
      <c r="A43" s="156">
        <f t="shared" si="10"/>
        <v>39</v>
      </c>
      <c r="B43" s="75" t="str">
        <f t="shared" ca="1" si="0"/>
        <v>Connor Scutt</v>
      </c>
      <c r="C43" s="84" t="str">
        <f t="shared" ca="1" si="1"/>
        <v>(Bishopsford)</v>
      </c>
      <c r="D43" s="85">
        <f t="shared" ca="1" si="2"/>
        <v>60</v>
      </c>
      <c r="E43" s="77">
        <f t="shared" ca="1" si="3"/>
        <v>19</v>
      </c>
      <c r="F43" s="77">
        <f t="shared" ca="1" si="4"/>
        <v>3</v>
      </c>
      <c r="G43" s="78">
        <f t="shared" ca="1" si="5"/>
        <v>107</v>
      </c>
      <c r="H43" s="78">
        <f t="shared" ca="1" si="6"/>
        <v>107</v>
      </c>
      <c r="I43" s="78">
        <f ca="1">AllPlayers!X40</f>
        <v>28</v>
      </c>
      <c r="K43" s="75" t="str">
        <f t="shared" ca="1" si="7"/>
        <v>John Chalkley</v>
      </c>
      <c r="L43" s="84" t="str">
        <f t="shared" ca="1" si="8"/>
        <v>(West Byfleet)</v>
      </c>
      <c r="M43" s="86">
        <f t="shared" ca="1" si="9"/>
        <v>10</v>
      </c>
      <c r="N43" s="76">
        <f ca="1">AllPlayers!AC40</f>
        <v>202</v>
      </c>
    </row>
    <row r="44" spans="1:14" x14ac:dyDescent="0.2">
      <c r="A44" s="156">
        <f t="shared" si="10"/>
        <v>40</v>
      </c>
      <c r="B44" s="75" t="str">
        <f t="shared" ca="1" si="0"/>
        <v>Luke Wathen</v>
      </c>
      <c r="C44" s="84" t="str">
        <f t="shared" ca="1" si="1"/>
        <v>(Sunbury)</v>
      </c>
      <c r="D44" s="85">
        <f t="shared" ca="1" si="2"/>
        <v>57</v>
      </c>
      <c r="E44" s="77">
        <f t="shared" ca="1" si="3"/>
        <v>22</v>
      </c>
      <c r="F44" s="77">
        <f t="shared" ca="1" si="4"/>
        <v>2</v>
      </c>
      <c r="G44" s="78">
        <f t="shared" ca="1" si="5"/>
        <v>107</v>
      </c>
      <c r="H44" s="78">
        <f t="shared" ca="1" si="6"/>
        <v>107</v>
      </c>
      <c r="I44" s="78">
        <f ca="1">AllPlayers!X41</f>
        <v>129</v>
      </c>
      <c r="K44" s="75" t="str">
        <f t="shared" ca="1" si="7"/>
        <v>John Jenkinson</v>
      </c>
      <c r="L44" s="84" t="str">
        <f t="shared" ca="1" si="8"/>
        <v>(Sunbury)</v>
      </c>
      <c r="M44" s="86">
        <f t="shared" ca="1" si="9"/>
        <v>10</v>
      </c>
      <c r="N44" s="76">
        <f ca="1">AllPlayers!AC41</f>
        <v>135</v>
      </c>
    </row>
    <row r="45" spans="1:14" x14ac:dyDescent="0.2">
      <c r="A45" s="156">
        <f t="shared" si="10"/>
        <v>41</v>
      </c>
      <c r="B45" s="75" t="str">
        <f t="shared" ca="1" si="0"/>
        <v>Ryan Payne</v>
      </c>
      <c r="C45" s="84" t="str">
        <f t="shared" ca="1" si="1"/>
        <v>(Bishopsford)</v>
      </c>
      <c r="D45" s="85">
        <f t="shared" ca="1" si="2"/>
        <v>63</v>
      </c>
      <c r="E45" s="77">
        <f t="shared" ca="1" si="3"/>
        <v>15</v>
      </c>
      <c r="F45" s="77">
        <f t="shared" ca="1" si="4"/>
        <v>4</v>
      </c>
      <c r="G45" s="78">
        <f t="shared" ca="1" si="5"/>
        <v>105</v>
      </c>
      <c r="H45" s="78">
        <f t="shared" ca="1" si="6"/>
        <v>105</v>
      </c>
      <c r="I45" s="78">
        <f ca="1">AllPlayers!X42</f>
        <v>38</v>
      </c>
      <c r="K45" s="75" t="str">
        <f t="shared" ca="1" si="7"/>
        <v>Luke Wathen</v>
      </c>
      <c r="L45" s="84" t="str">
        <f t="shared" ca="1" si="8"/>
        <v>(Sunbury)</v>
      </c>
      <c r="M45" s="86">
        <f t="shared" ca="1" si="9"/>
        <v>10</v>
      </c>
      <c r="N45" s="76">
        <f ca="1">AllPlayers!AC42</f>
        <v>129</v>
      </c>
    </row>
    <row r="46" spans="1:14" x14ac:dyDescent="0.2">
      <c r="A46" s="156">
        <f t="shared" si="10"/>
        <v>42</v>
      </c>
      <c r="B46" s="75" t="str">
        <f t="shared" ca="1" si="0"/>
        <v>Gary Trodd</v>
      </c>
      <c r="C46" s="84" t="str">
        <f t="shared" ca="1" si="1"/>
        <v>(Forestdale)</v>
      </c>
      <c r="D46" s="85">
        <f t="shared" ca="1" si="2"/>
        <v>55</v>
      </c>
      <c r="E46" s="77">
        <f t="shared" ca="1" si="3"/>
        <v>19</v>
      </c>
      <c r="F46" s="77">
        <f t="shared" ca="1" si="4"/>
        <v>2</v>
      </c>
      <c r="G46" s="78">
        <f t="shared" ca="1" si="5"/>
        <v>99</v>
      </c>
      <c r="H46" s="78">
        <f t="shared" ca="1" si="6"/>
        <v>99</v>
      </c>
      <c r="I46" s="78">
        <f ca="1">AllPlayers!X43</f>
        <v>77</v>
      </c>
      <c r="K46" s="75" t="str">
        <f t="shared" ca="1" si="7"/>
        <v>Robbie Hain</v>
      </c>
      <c r="L46" s="84" t="str">
        <f t="shared" ca="1" si="8"/>
        <v>(WWMC)</v>
      </c>
      <c r="M46" s="86">
        <f t="shared" ca="1" si="9"/>
        <v>10</v>
      </c>
      <c r="N46" s="76">
        <f ca="1">AllPlayers!AC43</f>
        <v>186</v>
      </c>
    </row>
    <row r="47" spans="1:14" x14ac:dyDescent="0.2">
      <c r="A47" s="156">
        <f t="shared" si="10"/>
        <v>43</v>
      </c>
      <c r="B47" s="75" t="str">
        <f t="shared" ca="1" si="0"/>
        <v>Peter Green</v>
      </c>
      <c r="C47" s="84" t="str">
        <f t="shared" ca="1" si="1"/>
        <v>(Forestdale)</v>
      </c>
      <c r="D47" s="85">
        <f t="shared" ca="1" si="2"/>
        <v>63</v>
      </c>
      <c r="E47" s="77">
        <f t="shared" ca="1" si="3"/>
        <v>13</v>
      </c>
      <c r="F47" s="77">
        <f t="shared" ca="1" si="4"/>
        <v>3</v>
      </c>
      <c r="G47" s="78">
        <f t="shared" ca="1" si="5"/>
        <v>98</v>
      </c>
      <c r="H47" s="78">
        <f t="shared" ca="1" si="6"/>
        <v>98</v>
      </c>
      <c r="I47" s="78">
        <f ca="1">AllPlayers!X44</f>
        <v>86</v>
      </c>
      <c r="K47" s="75" t="str">
        <f t="shared" ca="1" si="7"/>
        <v xml:space="preserve">Robbie Turner </v>
      </c>
      <c r="L47" s="84" t="str">
        <f t="shared" ca="1" si="8"/>
        <v>(Forestdale)</v>
      </c>
      <c r="M47" s="86">
        <f t="shared" ca="1" si="9"/>
        <v>10</v>
      </c>
      <c r="N47" s="76">
        <f ca="1">AllPlayers!AC44</f>
        <v>85</v>
      </c>
    </row>
    <row r="48" spans="1:14" x14ac:dyDescent="0.2">
      <c r="A48" s="156">
        <f t="shared" si="10"/>
        <v>44</v>
      </c>
      <c r="B48" s="75" t="str">
        <f t="shared" ca="1" si="0"/>
        <v>Robbie Hain</v>
      </c>
      <c r="C48" s="84" t="str">
        <f t="shared" ca="1" si="1"/>
        <v>(WWMC)</v>
      </c>
      <c r="D48" s="85">
        <f t="shared" ca="1" si="2"/>
        <v>56</v>
      </c>
      <c r="E48" s="77">
        <f t="shared" ca="1" si="3"/>
        <v>19</v>
      </c>
      <c r="F48" s="77">
        <f t="shared" ca="1" si="4"/>
        <v>1</v>
      </c>
      <c r="G48" s="78">
        <f t="shared" ca="1" si="5"/>
        <v>97</v>
      </c>
      <c r="H48" s="78">
        <f t="shared" ca="1" si="6"/>
        <v>97</v>
      </c>
      <c r="I48" s="78">
        <f ca="1">AllPlayers!X45</f>
        <v>186</v>
      </c>
      <c r="K48" s="75" t="str">
        <f t="shared" ca="1" si="7"/>
        <v>Simon Beagle</v>
      </c>
      <c r="L48" s="84" t="str">
        <f t="shared" ca="1" si="8"/>
        <v>(West Byfleet)</v>
      </c>
      <c r="M48" s="86">
        <f t="shared" ca="1" si="9"/>
        <v>10</v>
      </c>
      <c r="N48" s="76">
        <f ca="1">AllPlayers!AC45</f>
        <v>201</v>
      </c>
    </row>
    <row r="49" spans="1:14" x14ac:dyDescent="0.2">
      <c r="A49" s="156">
        <f t="shared" si="10"/>
        <v>45</v>
      </c>
      <c r="B49" s="75" t="str">
        <f t="shared" ca="1" si="0"/>
        <v>Paul Tudor</v>
      </c>
      <c r="C49" s="84" t="str">
        <f t="shared" ca="1" si="1"/>
        <v>(WPBL)</v>
      </c>
      <c r="D49" s="85">
        <f t="shared" ca="1" si="2"/>
        <v>50</v>
      </c>
      <c r="E49" s="77">
        <f t="shared" ca="1" si="3"/>
        <v>16</v>
      </c>
      <c r="F49" s="77">
        <f t="shared" ca="1" si="4"/>
        <v>4</v>
      </c>
      <c r="G49" s="78">
        <f t="shared" ca="1" si="5"/>
        <v>94</v>
      </c>
      <c r="H49" s="78">
        <f t="shared" ca="1" si="6"/>
        <v>94</v>
      </c>
      <c r="I49" s="78">
        <f ca="1">AllPlayers!X46</f>
        <v>230</v>
      </c>
      <c r="K49" s="75" t="str">
        <f t="shared" ca="1" si="7"/>
        <v>Alex Chubb</v>
      </c>
      <c r="L49" s="84" t="str">
        <f t="shared" ca="1" si="8"/>
        <v>(West Byfleet)</v>
      </c>
      <c r="M49" s="86">
        <f t="shared" ca="1" si="9"/>
        <v>9</v>
      </c>
      <c r="N49" s="76">
        <f ca="1">AllPlayers!AC46</f>
        <v>206</v>
      </c>
    </row>
    <row r="50" spans="1:14" x14ac:dyDescent="0.2">
      <c r="A50" s="156">
        <f t="shared" si="10"/>
        <v>46</v>
      </c>
      <c r="B50" s="75" t="str">
        <f t="shared" ca="1" si="0"/>
        <v>Jake Carter</v>
      </c>
      <c r="C50" s="84" t="str">
        <f t="shared" ca="1" si="1"/>
        <v>(West Byfleet)</v>
      </c>
      <c r="D50" s="85">
        <f t="shared" ca="1" si="2"/>
        <v>49</v>
      </c>
      <c r="E50" s="77">
        <f t="shared" ca="1" si="3"/>
        <v>18</v>
      </c>
      <c r="F50" s="77">
        <f t="shared" ca="1" si="4"/>
        <v>3</v>
      </c>
      <c r="G50" s="78">
        <f t="shared" ca="1" si="5"/>
        <v>94</v>
      </c>
      <c r="H50" s="78">
        <f t="shared" ca="1" si="6"/>
        <v>94</v>
      </c>
      <c r="I50" s="78">
        <f ca="1">AllPlayers!X47</f>
        <v>211</v>
      </c>
      <c r="K50" s="75" t="str">
        <f t="shared" ca="1" si="7"/>
        <v>Connor Scutt</v>
      </c>
      <c r="L50" s="84" t="str">
        <f t="shared" ca="1" si="8"/>
        <v>(Bishopsford)</v>
      </c>
      <c r="M50" s="86">
        <f t="shared" ca="1" si="9"/>
        <v>9</v>
      </c>
      <c r="N50" s="76">
        <f ca="1">AllPlayers!AC47</f>
        <v>28</v>
      </c>
    </row>
    <row r="51" spans="1:14" x14ac:dyDescent="0.2">
      <c r="A51" s="156">
        <f t="shared" si="10"/>
        <v>47</v>
      </c>
      <c r="B51" s="75" t="str">
        <f t="shared" ca="1" si="0"/>
        <v>Simon Beagle</v>
      </c>
      <c r="C51" s="84" t="str">
        <f t="shared" ca="1" si="1"/>
        <v>(West Byfleet)</v>
      </c>
      <c r="D51" s="85">
        <f t="shared" ca="1" si="2"/>
        <v>61</v>
      </c>
      <c r="E51" s="77">
        <f t="shared" ca="1" si="3"/>
        <v>15</v>
      </c>
      <c r="F51" s="77">
        <f t="shared" ca="1" si="4"/>
        <v>1</v>
      </c>
      <c r="G51" s="78">
        <f t="shared" ca="1" si="5"/>
        <v>94</v>
      </c>
      <c r="H51" s="78">
        <f t="shared" ca="1" si="6"/>
        <v>94</v>
      </c>
      <c r="I51" s="78">
        <f ca="1">AllPlayers!X48</f>
        <v>201</v>
      </c>
      <c r="K51" s="75" t="str">
        <f t="shared" ca="1" si="7"/>
        <v>Kirk DeRuyter</v>
      </c>
      <c r="L51" s="84" t="str">
        <f t="shared" ca="1" si="8"/>
        <v>(WPBL)</v>
      </c>
      <c r="M51" s="86">
        <f t="shared" ca="1" si="9"/>
        <v>9</v>
      </c>
      <c r="N51" s="76">
        <f ca="1">AllPlayers!AC48</f>
        <v>233</v>
      </c>
    </row>
    <row r="52" spans="1:14" x14ac:dyDescent="0.2">
      <c r="A52" s="156">
        <f t="shared" si="10"/>
        <v>48</v>
      </c>
      <c r="B52" s="75" t="str">
        <f t="shared" ca="1" si="0"/>
        <v>Ian Chalkley</v>
      </c>
      <c r="C52" s="84" t="str">
        <f t="shared" ca="1" si="1"/>
        <v>(West Byfleet)</v>
      </c>
      <c r="D52" s="85">
        <f t="shared" ca="1" si="2"/>
        <v>53</v>
      </c>
      <c r="E52" s="77">
        <f t="shared" ca="1" si="3"/>
        <v>12</v>
      </c>
      <c r="F52" s="77">
        <f t="shared" ca="1" si="4"/>
        <v>5</v>
      </c>
      <c r="G52" s="78">
        <f t="shared" ca="1" si="5"/>
        <v>92</v>
      </c>
      <c r="H52" s="78">
        <f t="shared" ca="1" si="6"/>
        <v>92</v>
      </c>
      <c r="I52" s="78">
        <f ca="1">AllPlayers!X49</f>
        <v>203</v>
      </c>
      <c r="K52" s="75" t="str">
        <f t="shared" ca="1" si="7"/>
        <v>Padraig Sharkey</v>
      </c>
      <c r="L52" s="84" t="str">
        <f t="shared" ca="1" si="8"/>
        <v>(Arnie's Army)</v>
      </c>
      <c r="M52" s="86">
        <f t="shared" ca="1" si="9"/>
        <v>9</v>
      </c>
      <c r="N52" s="76">
        <f ca="1">AllPlayers!AC49</f>
        <v>11</v>
      </c>
    </row>
    <row r="53" spans="1:14" x14ac:dyDescent="0.2">
      <c r="A53" s="156">
        <f t="shared" si="10"/>
        <v>49</v>
      </c>
      <c r="B53" s="75" t="str">
        <f t="shared" ca="1" si="0"/>
        <v>Alex Chubb</v>
      </c>
      <c r="C53" s="84" t="str">
        <f t="shared" ca="1" si="1"/>
        <v>(West Byfleet)</v>
      </c>
      <c r="D53" s="85">
        <f t="shared" ca="1" si="2"/>
        <v>49</v>
      </c>
      <c r="E53" s="77">
        <f t="shared" ca="1" si="3"/>
        <v>17</v>
      </c>
      <c r="F53" s="77">
        <f t="shared" ca="1" si="4"/>
        <v>3</v>
      </c>
      <c r="G53" s="78">
        <f t="shared" ca="1" si="5"/>
        <v>92</v>
      </c>
      <c r="H53" s="78">
        <f t="shared" ca="1" si="6"/>
        <v>92</v>
      </c>
      <c r="I53" s="78">
        <f ca="1">AllPlayers!X50</f>
        <v>206</v>
      </c>
      <c r="K53" s="75" t="str">
        <f t="shared" ca="1" si="7"/>
        <v>Andy Morgan</v>
      </c>
      <c r="L53" s="84" t="str">
        <f t="shared" ca="1" si="8"/>
        <v>(St Peter's)</v>
      </c>
      <c r="M53" s="86">
        <f t="shared" ca="1" si="9"/>
        <v>8</v>
      </c>
      <c r="N53" s="76">
        <f ca="1">AllPlayers!AC50</f>
        <v>106</v>
      </c>
    </row>
    <row r="54" spans="1:14" x14ac:dyDescent="0.2">
      <c r="A54" s="156">
        <f t="shared" si="10"/>
        <v>50</v>
      </c>
      <c r="B54" s="75" t="str">
        <f t="shared" ca="1" si="0"/>
        <v>Dave Crook</v>
      </c>
      <c r="C54" s="84" t="str">
        <f t="shared" ca="1" si="1"/>
        <v>(Farmers)</v>
      </c>
      <c r="D54" s="85">
        <f t="shared" ca="1" si="2"/>
        <v>61</v>
      </c>
      <c r="E54" s="77">
        <f t="shared" ca="1" si="3"/>
        <v>14</v>
      </c>
      <c r="F54" s="77">
        <f t="shared" ca="1" si="4"/>
        <v>1</v>
      </c>
      <c r="G54" s="78">
        <f t="shared" ca="1" si="5"/>
        <v>92</v>
      </c>
      <c r="H54" s="78">
        <f t="shared" ca="1" si="6"/>
        <v>92</v>
      </c>
      <c r="I54" s="78">
        <f ca="1">AllPlayers!X51</f>
        <v>154</v>
      </c>
      <c r="K54" s="75" t="str">
        <f t="shared" ca="1" si="7"/>
        <v>Brandonn Monk</v>
      </c>
      <c r="L54" s="84" t="str">
        <f t="shared" ca="1" si="8"/>
        <v>(West Byfleet)</v>
      </c>
      <c r="M54" s="86">
        <f t="shared" ca="1" si="9"/>
        <v>8</v>
      </c>
      <c r="N54" s="76">
        <f ca="1">AllPlayers!AC51</f>
        <v>207</v>
      </c>
    </row>
    <row r="55" spans="1:14" x14ac:dyDescent="0.2">
      <c r="A55" s="156">
        <f t="shared" si="10"/>
        <v>51</v>
      </c>
      <c r="B55" s="75" t="str">
        <f t="shared" ca="1" si="0"/>
        <v>Ian Thorley</v>
      </c>
      <c r="C55" s="84" t="str">
        <f t="shared" ca="1" si="1"/>
        <v>(Bishopsford)</v>
      </c>
      <c r="D55" s="85">
        <f t="shared" ca="1" si="2"/>
        <v>63</v>
      </c>
      <c r="E55" s="77">
        <f t="shared" ca="1" si="3"/>
        <v>13</v>
      </c>
      <c r="F55" s="77">
        <f t="shared" ca="1" si="4"/>
        <v>1</v>
      </c>
      <c r="G55" s="78">
        <f t="shared" ca="1" si="5"/>
        <v>92</v>
      </c>
      <c r="H55" s="78">
        <f t="shared" ca="1" si="6"/>
        <v>92</v>
      </c>
      <c r="I55" s="78">
        <f ca="1">AllPlayers!X52</f>
        <v>36</v>
      </c>
      <c r="K55" s="75" t="str">
        <f t="shared" ca="1" si="7"/>
        <v>Charlie Martin</v>
      </c>
      <c r="L55" s="84" t="str">
        <f t="shared" ca="1" si="8"/>
        <v>(WWMC)</v>
      </c>
      <c r="M55" s="86">
        <f t="shared" ca="1" si="9"/>
        <v>8</v>
      </c>
      <c r="N55" s="76">
        <f ca="1">AllPlayers!AC52</f>
        <v>183</v>
      </c>
    </row>
    <row r="56" spans="1:14" x14ac:dyDescent="0.2">
      <c r="A56" s="156">
        <f t="shared" si="10"/>
        <v>52</v>
      </c>
      <c r="B56" s="75" t="str">
        <f t="shared" ca="1" si="0"/>
        <v>James Willcox</v>
      </c>
      <c r="C56" s="84" t="str">
        <f t="shared" ca="1" si="1"/>
        <v>(Epsom)</v>
      </c>
      <c r="D56" s="85">
        <f t="shared" ca="1" si="2"/>
        <v>47</v>
      </c>
      <c r="E56" s="77">
        <f t="shared" ca="1" si="3"/>
        <v>22</v>
      </c>
      <c r="F56" s="77">
        <f t="shared" ca="1" si="4"/>
        <v>0</v>
      </c>
      <c r="G56" s="78">
        <f t="shared" ca="1" si="5"/>
        <v>91</v>
      </c>
      <c r="H56" s="78">
        <f t="shared" ca="1" si="6"/>
        <v>91</v>
      </c>
      <c r="I56" s="78">
        <f ca="1">AllPlayers!X53</f>
        <v>52</v>
      </c>
      <c r="K56" s="75" t="str">
        <f t="shared" ca="1" si="7"/>
        <v>Gary Trodd</v>
      </c>
      <c r="L56" s="84" t="str">
        <f t="shared" ca="1" si="8"/>
        <v>(Forestdale)</v>
      </c>
      <c r="M56" s="86">
        <f t="shared" ca="1" si="9"/>
        <v>8</v>
      </c>
      <c r="N56" s="76">
        <f ca="1">AllPlayers!AC53</f>
        <v>77</v>
      </c>
    </row>
    <row r="57" spans="1:14" x14ac:dyDescent="0.2">
      <c r="A57" s="156">
        <f t="shared" si="10"/>
        <v>53</v>
      </c>
      <c r="B57" s="75" t="str">
        <f t="shared" ca="1" si="0"/>
        <v>Doug Harwood</v>
      </c>
      <c r="C57" s="84" t="str">
        <f t="shared" ca="1" si="1"/>
        <v>(WWMC)</v>
      </c>
      <c r="D57" s="85">
        <f t="shared" ca="1" si="2"/>
        <v>51</v>
      </c>
      <c r="E57" s="77">
        <f t="shared" ca="1" si="3"/>
        <v>15</v>
      </c>
      <c r="F57" s="77">
        <f t="shared" ca="1" si="4"/>
        <v>3</v>
      </c>
      <c r="G57" s="78">
        <f t="shared" ca="1" si="5"/>
        <v>90</v>
      </c>
      <c r="H57" s="78">
        <f t="shared" ca="1" si="6"/>
        <v>90</v>
      </c>
      <c r="I57" s="78">
        <f ca="1">AllPlayers!X54</f>
        <v>180</v>
      </c>
      <c r="K57" s="75" t="str">
        <f t="shared" ca="1" si="7"/>
        <v>James Willcox</v>
      </c>
      <c r="L57" s="84" t="str">
        <f t="shared" ca="1" si="8"/>
        <v>(Epsom)</v>
      </c>
      <c r="M57" s="86">
        <f t="shared" ca="1" si="9"/>
        <v>8</v>
      </c>
      <c r="N57" s="76">
        <f ca="1">AllPlayers!AC54</f>
        <v>52</v>
      </c>
    </row>
    <row r="58" spans="1:14" x14ac:dyDescent="0.2">
      <c r="A58" s="156">
        <f t="shared" si="10"/>
        <v>54</v>
      </c>
      <c r="B58" s="75" t="str">
        <f t="shared" ca="1" si="0"/>
        <v>Andy Nye</v>
      </c>
      <c r="C58" s="84" t="str">
        <f t="shared" ca="1" si="1"/>
        <v>(Farmers)</v>
      </c>
      <c r="D58" s="85">
        <f t="shared" ca="1" si="2"/>
        <v>44</v>
      </c>
      <c r="E58" s="77">
        <f t="shared" ca="1" si="3"/>
        <v>18</v>
      </c>
      <c r="F58" s="77">
        <f t="shared" ca="1" si="4"/>
        <v>3</v>
      </c>
      <c r="G58" s="78">
        <f t="shared" ca="1" si="5"/>
        <v>89</v>
      </c>
      <c r="H58" s="78">
        <f t="shared" ca="1" si="6"/>
        <v>89</v>
      </c>
      <c r="I58" s="78">
        <f ca="1">AllPlayers!X55</f>
        <v>161</v>
      </c>
      <c r="K58" s="75" t="str">
        <f t="shared" ca="1" si="7"/>
        <v>Martin Carnell</v>
      </c>
      <c r="L58" s="84" t="str">
        <f t="shared" ca="1" si="8"/>
        <v>(Farmers)</v>
      </c>
      <c r="M58" s="86">
        <f t="shared" ca="1" si="9"/>
        <v>8</v>
      </c>
      <c r="N58" s="76">
        <f ca="1">AllPlayers!AC55</f>
        <v>159</v>
      </c>
    </row>
    <row r="59" spans="1:14" x14ac:dyDescent="0.2">
      <c r="A59" s="156">
        <f t="shared" si="10"/>
        <v>55</v>
      </c>
      <c r="B59" s="75" t="str">
        <f t="shared" ca="1" si="0"/>
        <v>Tom Pavitt</v>
      </c>
      <c r="C59" s="84" t="str">
        <f t="shared" ca="1" si="1"/>
        <v>(West Byfleet)</v>
      </c>
      <c r="D59" s="85">
        <f t="shared" ca="1" si="2"/>
        <v>47</v>
      </c>
      <c r="E59" s="77">
        <f t="shared" ca="1" si="3"/>
        <v>19</v>
      </c>
      <c r="F59" s="77">
        <f t="shared" ca="1" si="4"/>
        <v>1</v>
      </c>
      <c r="G59" s="78">
        <f t="shared" ca="1" si="5"/>
        <v>88</v>
      </c>
      <c r="H59" s="78">
        <f t="shared" ca="1" si="6"/>
        <v>88</v>
      </c>
      <c r="I59" s="78">
        <f ca="1">AllPlayers!X56</f>
        <v>212</v>
      </c>
      <c r="K59" s="75" t="str">
        <f t="shared" ca="1" si="7"/>
        <v>Andy Bridgman</v>
      </c>
      <c r="L59" s="84" t="str">
        <f t="shared" ca="1" si="8"/>
        <v>(Epsom)</v>
      </c>
      <c r="M59" s="86">
        <f t="shared" ca="1" si="9"/>
        <v>7</v>
      </c>
      <c r="N59" s="76">
        <f ca="1">AllPlayers!AC56</f>
        <v>58</v>
      </c>
    </row>
    <row r="60" spans="1:14" x14ac:dyDescent="0.2">
      <c r="A60" s="156">
        <f t="shared" si="10"/>
        <v>56</v>
      </c>
      <c r="B60" s="75" t="str">
        <f t="shared" ca="1" si="0"/>
        <v>Dennis Harris</v>
      </c>
      <c r="C60" s="84" t="str">
        <f t="shared" ca="1" si="1"/>
        <v>(St Peter's)</v>
      </c>
      <c r="D60" s="85">
        <f t="shared" ca="1" si="2"/>
        <v>53</v>
      </c>
      <c r="E60" s="77">
        <f t="shared" ca="1" si="3"/>
        <v>15</v>
      </c>
      <c r="F60" s="77">
        <f t="shared" ca="1" si="4"/>
        <v>1</v>
      </c>
      <c r="G60" s="78">
        <f t="shared" ca="1" si="5"/>
        <v>86</v>
      </c>
      <c r="H60" s="78">
        <f t="shared" ca="1" si="6"/>
        <v>86</v>
      </c>
      <c r="I60" s="78">
        <f ca="1">AllPlayers!X57</f>
        <v>108</v>
      </c>
      <c r="K60" s="75" t="str">
        <f t="shared" ca="1" si="7"/>
        <v>Daryl Reino</v>
      </c>
      <c r="L60" s="84" t="str">
        <f t="shared" ca="1" si="8"/>
        <v>(Epsom)</v>
      </c>
      <c r="M60" s="86">
        <f t="shared" ca="1" si="9"/>
        <v>7</v>
      </c>
      <c r="N60" s="76">
        <f ca="1">AllPlayers!AC57</f>
        <v>54</v>
      </c>
    </row>
    <row r="61" spans="1:14" x14ac:dyDescent="0.2">
      <c r="A61" s="156">
        <f t="shared" si="10"/>
        <v>57</v>
      </c>
      <c r="B61" s="75" t="str">
        <f t="shared" ca="1" si="0"/>
        <v>Des Barry</v>
      </c>
      <c r="C61" s="84" t="str">
        <f t="shared" ca="1" si="1"/>
        <v>(Bishopsford)</v>
      </c>
      <c r="D61" s="85">
        <f t="shared" ca="1" si="2"/>
        <v>59</v>
      </c>
      <c r="E61" s="77">
        <f t="shared" ca="1" si="3"/>
        <v>12</v>
      </c>
      <c r="F61" s="77">
        <f t="shared" ca="1" si="4"/>
        <v>1</v>
      </c>
      <c r="G61" s="78">
        <f t="shared" ca="1" si="5"/>
        <v>86</v>
      </c>
      <c r="H61" s="78">
        <f t="shared" ca="1" si="6"/>
        <v>86</v>
      </c>
      <c r="I61" s="78">
        <f ca="1">AllPlayers!X58</f>
        <v>29</v>
      </c>
      <c r="K61" s="75" t="str">
        <f t="shared" ca="1" si="7"/>
        <v>Des Barry</v>
      </c>
      <c r="L61" s="84" t="str">
        <f t="shared" ca="1" si="8"/>
        <v>(Bishopsford)</v>
      </c>
      <c r="M61" s="86">
        <f t="shared" ca="1" si="9"/>
        <v>7</v>
      </c>
      <c r="N61" s="76">
        <f ca="1">AllPlayers!AC58</f>
        <v>29</v>
      </c>
    </row>
    <row r="62" spans="1:14" x14ac:dyDescent="0.2">
      <c r="A62" s="156">
        <f t="shared" si="10"/>
        <v>58</v>
      </c>
      <c r="B62" s="75" t="str">
        <f t="shared" ca="1" si="0"/>
        <v>Daryl Reino</v>
      </c>
      <c r="C62" s="84" t="str">
        <f t="shared" ca="1" si="1"/>
        <v>(Epsom)</v>
      </c>
      <c r="D62" s="85">
        <f t="shared" ca="1" si="2"/>
        <v>51</v>
      </c>
      <c r="E62" s="77">
        <f t="shared" ca="1" si="3"/>
        <v>15</v>
      </c>
      <c r="F62" s="77">
        <f t="shared" ca="1" si="4"/>
        <v>1</v>
      </c>
      <c r="G62" s="78">
        <f t="shared" ca="1" si="5"/>
        <v>84</v>
      </c>
      <c r="H62" s="78">
        <f t="shared" ca="1" si="6"/>
        <v>84</v>
      </c>
      <c r="I62" s="78">
        <f ca="1">AllPlayers!X59</f>
        <v>54</v>
      </c>
      <c r="K62" s="75" t="str">
        <f t="shared" ca="1" si="7"/>
        <v>Peter Green</v>
      </c>
      <c r="L62" s="84" t="str">
        <f t="shared" ca="1" si="8"/>
        <v>(Forestdale)</v>
      </c>
      <c r="M62" s="86">
        <f t="shared" ca="1" si="9"/>
        <v>7</v>
      </c>
      <c r="N62" s="76">
        <f ca="1">AllPlayers!AC59</f>
        <v>86</v>
      </c>
    </row>
    <row r="63" spans="1:14" x14ac:dyDescent="0.2">
      <c r="A63" s="156">
        <f t="shared" si="10"/>
        <v>59</v>
      </c>
      <c r="B63" s="75" t="str">
        <f t="shared" ca="1" si="0"/>
        <v>Steve Cole</v>
      </c>
      <c r="C63" s="84" t="str">
        <f t="shared" ca="1" si="1"/>
        <v>(Sunbury)</v>
      </c>
      <c r="D63" s="85">
        <f t="shared" ca="1" si="2"/>
        <v>51</v>
      </c>
      <c r="E63" s="77">
        <f t="shared" ca="1" si="3"/>
        <v>10</v>
      </c>
      <c r="F63" s="77">
        <f t="shared" ca="1" si="4"/>
        <v>3</v>
      </c>
      <c r="G63" s="78">
        <f t="shared" ca="1" si="5"/>
        <v>80</v>
      </c>
      <c r="H63" s="78">
        <f t="shared" ca="1" si="6"/>
        <v>80</v>
      </c>
      <c r="I63" s="78">
        <f ca="1">AllPlayers!X60</f>
        <v>130</v>
      </c>
      <c r="K63" s="75" t="str">
        <f t="shared" ca="1" si="7"/>
        <v>Phil Mcdonnell</v>
      </c>
      <c r="L63" s="84" t="str">
        <f t="shared" ca="1" si="8"/>
        <v>(Forestdale)</v>
      </c>
      <c r="M63" s="86">
        <f t="shared" ca="1" si="9"/>
        <v>7</v>
      </c>
      <c r="N63" s="76">
        <f ca="1">AllPlayers!AC60</f>
        <v>79</v>
      </c>
    </row>
    <row r="64" spans="1:14" x14ac:dyDescent="0.2">
      <c r="A64" s="156">
        <f t="shared" si="10"/>
        <v>60</v>
      </c>
      <c r="B64" s="75" t="str">
        <f t="shared" ca="1" si="0"/>
        <v>Andy Morgan</v>
      </c>
      <c r="C64" s="84" t="str">
        <f t="shared" ca="1" si="1"/>
        <v>(St Peter's)</v>
      </c>
      <c r="D64" s="85">
        <f t="shared" ca="1" si="2"/>
        <v>45</v>
      </c>
      <c r="E64" s="77">
        <f t="shared" ca="1" si="3"/>
        <v>11</v>
      </c>
      <c r="F64" s="77">
        <f t="shared" ca="1" si="4"/>
        <v>4</v>
      </c>
      <c r="G64" s="78">
        <f t="shared" ca="1" si="5"/>
        <v>79</v>
      </c>
      <c r="H64" s="78">
        <f t="shared" ca="1" si="6"/>
        <v>79</v>
      </c>
      <c r="I64" s="78">
        <f ca="1">AllPlayers!X61</f>
        <v>106</v>
      </c>
      <c r="K64" s="75" t="str">
        <f t="shared" ca="1" si="7"/>
        <v>Richard Cox</v>
      </c>
      <c r="L64" s="84" t="str">
        <f t="shared" ca="1" si="8"/>
        <v>(Arnie's Army)</v>
      </c>
      <c r="M64" s="86">
        <f t="shared" ca="1" si="9"/>
        <v>7</v>
      </c>
      <c r="N64" s="76">
        <f ca="1">AllPlayers!AC61</f>
        <v>3</v>
      </c>
    </row>
    <row r="65" spans="1:14" x14ac:dyDescent="0.2">
      <c r="A65" s="156">
        <f t="shared" si="10"/>
        <v>61</v>
      </c>
      <c r="B65" s="75" t="str">
        <f t="shared" ca="1" si="0"/>
        <v>Phil Mcdonnell</v>
      </c>
      <c r="C65" s="84" t="str">
        <f t="shared" ca="1" si="1"/>
        <v>(Forestdale)</v>
      </c>
      <c r="D65" s="85">
        <f t="shared" ca="1" si="2"/>
        <v>44</v>
      </c>
      <c r="E65" s="77">
        <f t="shared" ca="1" si="3"/>
        <v>16</v>
      </c>
      <c r="F65" s="77">
        <f t="shared" ca="1" si="4"/>
        <v>1</v>
      </c>
      <c r="G65" s="78">
        <f t="shared" ca="1" si="5"/>
        <v>79</v>
      </c>
      <c r="H65" s="78">
        <f t="shared" ca="1" si="6"/>
        <v>79</v>
      </c>
      <c r="I65" s="78">
        <f ca="1">AllPlayers!X62</f>
        <v>79</v>
      </c>
      <c r="K65" s="75" t="str">
        <f t="shared" ca="1" si="7"/>
        <v>Byron Pendry</v>
      </c>
      <c r="L65" s="84" t="str">
        <f t="shared" ca="1" si="8"/>
        <v>(West Byfleet)</v>
      </c>
      <c r="M65" s="86">
        <f t="shared" ca="1" si="9"/>
        <v>6</v>
      </c>
      <c r="N65" s="76">
        <f ca="1">AllPlayers!AC62</f>
        <v>204</v>
      </c>
    </row>
    <row r="66" spans="1:14" x14ac:dyDescent="0.2">
      <c r="A66" s="156">
        <f t="shared" si="10"/>
        <v>62</v>
      </c>
      <c r="B66" s="75" t="str">
        <f t="shared" ca="1" si="0"/>
        <v>Dave Mann</v>
      </c>
      <c r="C66" s="84" t="str">
        <f t="shared" ca="1" si="1"/>
        <v>(Epsom)</v>
      </c>
      <c r="D66" s="85">
        <f t="shared" ca="1" si="2"/>
        <v>44</v>
      </c>
      <c r="E66" s="77">
        <f t="shared" ca="1" si="3"/>
        <v>12</v>
      </c>
      <c r="F66" s="77">
        <f t="shared" ca="1" si="4"/>
        <v>3</v>
      </c>
      <c r="G66" s="78">
        <f t="shared" ca="1" si="5"/>
        <v>77</v>
      </c>
      <c r="H66" s="78">
        <f t="shared" ca="1" si="6"/>
        <v>77</v>
      </c>
      <c r="I66" s="78">
        <f ca="1">AllPlayers!X63</f>
        <v>56</v>
      </c>
      <c r="K66" s="75" t="str">
        <f t="shared" ca="1" si="7"/>
        <v>Dennis Harris</v>
      </c>
      <c r="L66" s="84" t="str">
        <f t="shared" ca="1" si="8"/>
        <v>(St Peter's)</v>
      </c>
      <c r="M66" s="86">
        <f t="shared" ca="1" si="9"/>
        <v>6</v>
      </c>
      <c r="N66" s="76">
        <f ca="1">AllPlayers!AC63</f>
        <v>108</v>
      </c>
    </row>
    <row r="67" spans="1:14" x14ac:dyDescent="0.2">
      <c r="A67" s="156">
        <f t="shared" si="10"/>
        <v>63</v>
      </c>
      <c r="B67" s="75" t="str">
        <f t="shared" ca="1" si="0"/>
        <v>Matthew Chamberlain</v>
      </c>
      <c r="C67" s="84" t="str">
        <f t="shared" ca="1" si="1"/>
        <v>(Forestdale)</v>
      </c>
      <c r="D67" s="85">
        <f t="shared" ca="1" si="2"/>
        <v>39</v>
      </c>
      <c r="E67" s="77">
        <f t="shared" ca="1" si="3"/>
        <v>17</v>
      </c>
      <c r="F67" s="77">
        <f t="shared" ca="1" si="4"/>
        <v>1</v>
      </c>
      <c r="G67" s="78">
        <f t="shared" ca="1" si="5"/>
        <v>76</v>
      </c>
      <c r="H67" s="78">
        <f t="shared" ca="1" si="6"/>
        <v>76</v>
      </c>
      <c r="I67" s="78">
        <f ca="1">AllPlayers!X64</f>
        <v>82</v>
      </c>
      <c r="K67" s="75" t="str">
        <f t="shared" ca="1" si="7"/>
        <v>Ian Chalkley</v>
      </c>
      <c r="L67" s="84" t="str">
        <f t="shared" ca="1" si="8"/>
        <v>(West Byfleet)</v>
      </c>
      <c r="M67" s="86">
        <f t="shared" ca="1" si="9"/>
        <v>6</v>
      </c>
      <c r="N67" s="76">
        <f ca="1">AllPlayers!AC64</f>
        <v>203</v>
      </c>
    </row>
    <row r="68" spans="1:14" x14ac:dyDescent="0.2">
      <c r="A68" s="156">
        <f t="shared" si="10"/>
        <v>64</v>
      </c>
      <c r="B68" s="75" t="str">
        <f t="shared" ca="1" si="0"/>
        <v>James Taylor</v>
      </c>
      <c r="C68" s="84" t="str">
        <f t="shared" ca="1" si="1"/>
        <v>(St Peter's)</v>
      </c>
      <c r="D68" s="85">
        <f t="shared" ca="1" si="2"/>
        <v>49</v>
      </c>
      <c r="E68" s="77">
        <f t="shared" ca="1" si="3"/>
        <v>10</v>
      </c>
      <c r="F68" s="77">
        <f t="shared" ca="1" si="4"/>
        <v>2</v>
      </c>
      <c r="G68" s="78">
        <f t="shared" ca="1" si="5"/>
        <v>75</v>
      </c>
      <c r="H68" s="78">
        <f t="shared" ca="1" si="6"/>
        <v>75</v>
      </c>
      <c r="I68" s="78">
        <f ca="1">AllPlayers!X65</f>
        <v>105</v>
      </c>
      <c r="K68" s="75" t="str">
        <f t="shared" ca="1" si="7"/>
        <v>James Kent</v>
      </c>
      <c r="L68" s="84" t="str">
        <f t="shared" ca="1" si="8"/>
        <v>(West Byfleet)</v>
      </c>
      <c r="M68" s="86">
        <f t="shared" ca="1" si="9"/>
        <v>6</v>
      </c>
      <c r="N68" s="76">
        <f ca="1">AllPlayers!AC65</f>
        <v>205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Charlie Martin</v>
      </c>
      <c r="C69" s="84" t="str">
        <f t="shared" ref="C69:C132" ca="1" si="12">IF(AND(J66=FALSE,H69=0),"",VLOOKUP(VLOOKUP($I69,PlayerID,3,FALSE),Teams,3,FALSE))</f>
        <v>(WWMC)</v>
      </c>
      <c r="D69" s="85">
        <f t="shared" ref="D69:D132" ca="1" si="13">IF(AND(J66=FALSE,H69=0),"",ROUND(VLOOKUP($I69,PlayerID,17,FALSE),0))</f>
        <v>40</v>
      </c>
      <c r="E69" s="77">
        <f t="shared" ref="E69:E132" ca="1" si="14">IF(AND(J66=FALSE,H69=0),"",ROUND(VLOOKUP($I69,PlayerID,18,FALSE),0))</f>
        <v>15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73</v>
      </c>
      <c r="H69" s="78">
        <f t="shared" ref="H69:H132" ca="1" si="17">IF(ISNA(I69),0,VLOOKUP($I69,PlayerID,20,FALSE))</f>
        <v>73</v>
      </c>
      <c r="I69" s="78">
        <f ca="1">AllPlayers!X66</f>
        <v>183</v>
      </c>
      <c r="K69" s="75" t="str">
        <f t="shared" ref="K69:K132" ca="1" si="18">IF(ISNA(N69),"",VLOOKUP(N69,PlayerID,2,FALSE))</f>
        <v>James Taylor</v>
      </c>
      <c r="L69" s="84" t="str">
        <f t="shared" ref="L69:L132" ca="1" si="19">IF(LEN(K69)&gt;0,VLOOKUP(VLOOKUP($N69,PlayerID,3,FALSE),Teams,3,FALSE),"")</f>
        <v>(St Peter's)</v>
      </c>
      <c r="M69" s="86">
        <f t="shared" ref="M69:M132" ca="1" si="20">IF(LEN(K69)&gt;0,VLOOKUP(N69,PlayerID,25,FALSE),"")</f>
        <v>6</v>
      </c>
      <c r="N69" s="76">
        <f ca="1">AllPlayers!AC66</f>
        <v>105</v>
      </c>
    </row>
    <row r="70" spans="1:14" x14ac:dyDescent="0.2">
      <c r="A70" s="156">
        <f t="shared" si="10"/>
        <v>66</v>
      </c>
      <c r="B70" s="75" t="str">
        <f t="shared" ca="1" si="11"/>
        <v>Adam Penney</v>
      </c>
      <c r="C70" s="84" t="str">
        <f t="shared" ca="1" si="12"/>
        <v>(West Byfleet)</v>
      </c>
      <c r="D70" s="85">
        <f t="shared" ca="1" si="13"/>
        <v>46</v>
      </c>
      <c r="E70" s="77">
        <f t="shared" ca="1" si="14"/>
        <v>10</v>
      </c>
      <c r="F70" s="77">
        <f t="shared" ca="1" si="15"/>
        <v>2</v>
      </c>
      <c r="G70" s="78">
        <f t="shared" ca="1" si="16"/>
        <v>72</v>
      </c>
      <c r="H70" s="78">
        <f t="shared" ca="1" si="17"/>
        <v>72</v>
      </c>
      <c r="I70" s="78">
        <f ca="1">AllPlayers!X67</f>
        <v>214</v>
      </c>
      <c r="K70" s="75" t="str">
        <f t="shared" ca="1" si="18"/>
        <v>Ronnie Godbeer</v>
      </c>
      <c r="L70" s="84" t="str">
        <f t="shared" ca="1" si="19"/>
        <v>(WWMC)</v>
      </c>
      <c r="M70" s="86">
        <f t="shared" ca="1" si="20"/>
        <v>6</v>
      </c>
      <c r="N70" s="76">
        <f ca="1">AllPlayers!AC67</f>
        <v>185</v>
      </c>
    </row>
    <row r="71" spans="1:14" x14ac:dyDescent="0.2">
      <c r="A71" s="156">
        <f t="shared" ref="A71:A134" si="21">A70+1</f>
        <v>67</v>
      </c>
      <c r="B71" s="75" t="str">
        <f t="shared" ca="1" si="11"/>
        <v>Padraig Sharkey</v>
      </c>
      <c r="C71" s="84" t="str">
        <f t="shared" ca="1" si="12"/>
        <v>(Arnie's Army)</v>
      </c>
      <c r="D71" s="85">
        <f t="shared" ca="1" si="13"/>
        <v>36</v>
      </c>
      <c r="E71" s="77">
        <f t="shared" ca="1" si="14"/>
        <v>13</v>
      </c>
      <c r="F71" s="77">
        <f t="shared" ca="1" si="15"/>
        <v>3</v>
      </c>
      <c r="G71" s="78">
        <f t="shared" ca="1" si="16"/>
        <v>71</v>
      </c>
      <c r="H71" s="78">
        <f t="shared" ca="1" si="17"/>
        <v>71</v>
      </c>
      <c r="I71" s="78">
        <f ca="1">AllPlayers!X68</f>
        <v>11</v>
      </c>
      <c r="K71" s="75" t="str">
        <f t="shared" ca="1" si="18"/>
        <v>Shane Edwards</v>
      </c>
      <c r="L71" s="84" t="str">
        <f t="shared" ca="1" si="19"/>
        <v>(WPBL)</v>
      </c>
      <c r="M71" s="86">
        <f t="shared" ca="1" si="20"/>
        <v>6</v>
      </c>
      <c r="N71" s="76">
        <f ca="1">AllPlayers!AC68</f>
        <v>234</v>
      </c>
    </row>
    <row r="72" spans="1:14" x14ac:dyDescent="0.2">
      <c r="A72" s="156">
        <f t="shared" si="21"/>
        <v>68</v>
      </c>
      <c r="B72" s="75" t="str">
        <f t="shared" ca="1" si="11"/>
        <v>Ray Crook</v>
      </c>
      <c r="C72" s="84" t="str">
        <f t="shared" ca="1" si="12"/>
        <v>(Farmers)</v>
      </c>
      <c r="D72" s="85">
        <f t="shared" ca="1" si="13"/>
        <v>44</v>
      </c>
      <c r="E72" s="77">
        <f t="shared" ca="1" si="14"/>
        <v>10</v>
      </c>
      <c r="F72" s="77">
        <f t="shared" ca="1" si="15"/>
        <v>2</v>
      </c>
      <c r="G72" s="78">
        <f t="shared" ca="1" si="16"/>
        <v>70</v>
      </c>
      <c r="H72" s="78">
        <f t="shared" ca="1" si="17"/>
        <v>70</v>
      </c>
      <c r="I72" s="78">
        <f ca="1">AllPlayers!X69</f>
        <v>153</v>
      </c>
      <c r="K72" s="75" t="str">
        <f t="shared" ca="1" si="18"/>
        <v>Steven Mead</v>
      </c>
      <c r="L72" s="84" t="str">
        <f t="shared" ca="1" si="19"/>
        <v>(St Peter's)</v>
      </c>
      <c r="M72" s="86">
        <f t="shared" ca="1" si="20"/>
        <v>6</v>
      </c>
      <c r="N72" s="76">
        <f ca="1">AllPlayers!AC69</f>
        <v>101</v>
      </c>
    </row>
    <row r="73" spans="1:14" x14ac:dyDescent="0.2">
      <c r="A73" s="156">
        <f t="shared" si="21"/>
        <v>69</v>
      </c>
      <c r="B73" s="75" t="str">
        <f t="shared" ca="1" si="11"/>
        <v>Shane Edwards</v>
      </c>
      <c r="C73" s="84" t="str">
        <f t="shared" ca="1" si="12"/>
        <v>(WPBL)</v>
      </c>
      <c r="D73" s="85">
        <f t="shared" ca="1" si="13"/>
        <v>25</v>
      </c>
      <c r="E73" s="77">
        <f t="shared" ca="1" si="14"/>
        <v>14</v>
      </c>
      <c r="F73" s="77">
        <f t="shared" ca="1" si="15"/>
        <v>4</v>
      </c>
      <c r="G73" s="78">
        <f t="shared" ca="1" si="16"/>
        <v>65</v>
      </c>
      <c r="H73" s="78">
        <f t="shared" ca="1" si="17"/>
        <v>65</v>
      </c>
      <c r="I73" s="78">
        <f ca="1">AllPlayers!X70</f>
        <v>234</v>
      </c>
      <c r="K73" s="75" t="str">
        <f t="shared" ca="1" si="18"/>
        <v>Andy Nye</v>
      </c>
      <c r="L73" s="84" t="str">
        <f t="shared" ca="1" si="19"/>
        <v>(Farmers)</v>
      </c>
      <c r="M73" s="86">
        <f t="shared" ca="1" si="20"/>
        <v>5</v>
      </c>
      <c r="N73" s="76">
        <f ca="1">AllPlayers!AC70</f>
        <v>161</v>
      </c>
    </row>
    <row r="74" spans="1:14" x14ac:dyDescent="0.2">
      <c r="A74" s="156">
        <f t="shared" si="21"/>
        <v>70</v>
      </c>
      <c r="B74" s="75" t="str">
        <f t="shared" ca="1" si="11"/>
        <v>Brandonn Monk</v>
      </c>
      <c r="C74" s="84" t="str">
        <f t="shared" ca="1" si="12"/>
        <v>(West Byfleet)</v>
      </c>
      <c r="D74" s="85">
        <f t="shared" ca="1" si="13"/>
        <v>26</v>
      </c>
      <c r="E74" s="77">
        <f t="shared" ca="1" si="14"/>
        <v>18</v>
      </c>
      <c r="F74" s="77">
        <f t="shared" ca="1" si="15"/>
        <v>1</v>
      </c>
      <c r="G74" s="78">
        <f t="shared" ca="1" si="16"/>
        <v>65</v>
      </c>
      <c r="H74" s="78">
        <f t="shared" ca="1" si="17"/>
        <v>65</v>
      </c>
      <c r="I74" s="78">
        <f ca="1">AllPlayers!X71</f>
        <v>207</v>
      </c>
      <c r="K74" s="75" t="str">
        <f t="shared" ca="1" si="18"/>
        <v>Darren Everret</v>
      </c>
      <c r="L74" s="84" t="str">
        <f t="shared" ca="1" si="19"/>
        <v>(Arnie's Army)</v>
      </c>
      <c r="M74" s="86">
        <f t="shared" ca="1" si="20"/>
        <v>5</v>
      </c>
      <c r="N74" s="76">
        <f ca="1">AllPlayers!AC71</f>
        <v>10</v>
      </c>
    </row>
    <row r="75" spans="1:14" x14ac:dyDescent="0.2">
      <c r="A75" s="156">
        <f t="shared" si="21"/>
        <v>71</v>
      </c>
      <c r="B75" s="75" t="str">
        <f t="shared" ca="1" si="11"/>
        <v>Byron Pendry</v>
      </c>
      <c r="C75" s="84" t="str">
        <f t="shared" ca="1" si="12"/>
        <v>(West Byfleet)</v>
      </c>
      <c r="D75" s="85">
        <f t="shared" ca="1" si="13"/>
        <v>36</v>
      </c>
      <c r="E75" s="77">
        <f t="shared" ca="1" si="14"/>
        <v>13</v>
      </c>
      <c r="F75" s="77">
        <f t="shared" ca="1" si="15"/>
        <v>1</v>
      </c>
      <c r="G75" s="78">
        <f t="shared" ca="1" si="16"/>
        <v>65</v>
      </c>
      <c r="H75" s="78">
        <f t="shared" ca="1" si="17"/>
        <v>65</v>
      </c>
      <c r="I75" s="78">
        <f ca="1">AllPlayers!X72</f>
        <v>204</v>
      </c>
      <c r="K75" s="75" t="str">
        <f t="shared" ca="1" si="18"/>
        <v>Daryl Clark</v>
      </c>
      <c r="L75" s="84" t="str">
        <f t="shared" ca="1" si="19"/>
        <v>(Bishopsford)</v>
      </c>
      <c r="M75" s="86">
        <f t="shared" ca="1" si="20"/>
        <v>5</v>
      </c>
      <c r="N75" s="76">
        <f ca="1">AllPlayers!AC72</f>
        <v>30</v>
      </c>
    </row>
    <row r="76" spans="1:14" x14ac:dyDescent="0.2">
      <c r="A76" s="156">
        <f t="shared" si="21"/>
        <v>72</v>
      </c>
      <c r="B76" s="75" t="str">
        <f t="shared" ca="1" si="11"/>
        <v>Richard Cox</v>
      </c>
      <c r="C76" s="84" t="str">
        <f t="shared" ca="1" si="12"/>
        <v>(Arnie's Army)</v>
      </c>
      <c r="D76" s="85">
        <f t="shared" ca="1" si="13"/>
        <v>38</v>
      </c>
      <c r="E76" s="77">
        <f t="shared" ca="1" si="14"/>
        <v>12</v>
      </c>
      <c r="F76" s="77">
        <f t="shared" ca="1" si="15"/>
        <v>1</v>
      </c>
      <c r="G76" s="78">
        <f t="shared" ca="1" si="16"/>
        <v>65</v>
      </c>
      <c r="H76" s="78">
        <f t="shared" ca="1" si="17"/>
        <v>65</v>
      </c>
      <c r="I76" s="78">
        <f ca="1">AllPlayers!X73</f>
        <v>3</v>
      </c>
      <c r="K76" s="75" t="str">
        <f t="shared" ca="1" si="18"/>
        <v>Dave Crook</v>
      </c>
      <c r="L76" s="84" t="str">
        <f t="shared" ca="1" si="19"/>
        <v>(Farmers)</v>
      </c>
      <c r="M76" s="86">
        <f t="shared" ca="1" si="20"/>
        <v>5</v>
      </c>
      <c r="N76" s="76">
        <f ca="1">AllPlayers!AC73</f>
        <v>154</v>
      </c>
    </row>
    <row r="77" spans="1:14" x14ac:dyDescent="0.2">
      <c r="A77" s="156">
        <f t="shared" si="21"/>
        <v>73</v>
      </c>
      <c r="B77" s="75" t="str">
        <f t="shared" ca="1" si="11"/>
        <v xml:space="preserve">Stephen Hindson </v>
      </c>
      <c r="C77" s="84" t="str">
        <f t="shared" ca="1" si="12"/>
        <v>(Forestdale)</v>
      </c>
      <c r="D77" s="85">
        <f t="shared" ca="1" si="13"/>
        <v>45</v>
      </c>
      <c r="E77" s="77">
        <f t="shared" ca="1" si="14"/>
        <v>5</v>
      </c>
      <c r="F77" s="77">
        <f t="shared" ca="1" si="15"/>
        <v>1</v>
      </c>
      <c r="G77" s="78">
        <f t="shared" ca="1" si="16"/>
        <v>58</v>
      </c>
      <c r="H77" s="78">
        <f t="shared" ca="1" si="17"/>
        <v>58</v>
      </c>
      <c r="I77" s="78">
        <f ca="1">AllPlayers!X74</f>
        <v>76</v>
      </c>
      <c r="K77" s="75" t="str">
        <f t="shared" ca="1" si="18"/>
        <v>Martin Byrne</v>
      </c>
      <c r="L77" s="84" t="str">
        <f t="shared" ca="1" si="19"/>
        <v>(Epsom)</v>
      </c>
      <c r="M77" s="86">
        <f t="shared" ca="1" si="20"/>
        <v>5</v>
      </c>
      <c r="N77" s="76">
        <f ca="1">AllPlayers!AC74</f>
        <v>51</v>
      </c>
    </row>
    <row r="78" spans="1:14" x14ac:dyDescent="0.2">
      <c r="A78" s="156">
        <f t="shared" si="21"/>
        <v>74</v>
      </c>
      <c r="B78" s="75" t="str">
        <f t="shared" ca="1" si="11"/>
        <v>Martin Byrne</v>
      </c>
      <c r="C78" s="84" t="str">
        <f t="shared" ca="1" si="12"/>
        <v>(Epsom)</v>
      </c>
      <c r="D78" s="85">
        <f t="shared" ca="1" si="13"/>
        <v>27</v>
      </c>
      <c r="E78" s="77">
        <f t="shared" ca="1" si="14"/>
        <v>12</v>
      </c>
      <c r="F78" s="77">
        <f t="shared" ca="1" si="15"/>
        <v>1</v>
      </c>
      <c r="G78" s="78">
        <f t="shared" ca="1" si="16"/>
        <v>54</v>
      </c>
      <c r="H78" s="78">
        <f t="shared" ca="1" si="17"/>
        <v>54</v>
      </c>
      <c r="I78" s="78">
        <f ca="1">AllPlayers!X75</f>
        <v>51</v>
      </c>
      <c r="K78" s="75" t="str">
        <f t="shared" ca="1" si="18"/>
        <v>Matthew Chamberlain</v>
      </c>
      <c r="L78" s="84" t="str">
        <f t="shared" ca="1" si="19"/>
        <v>(Forestdale)</v>
      </c>
      <c r="M78" s="86">
        <f t="shared" ca="1" si="20"/>
        <v>5</v>
      </c>
      <c r="N78" s="76">
        <f ca="1">AllPlayers!AC75</f>
        <v>82</v>
      </c>
    </row>
    <row r="79" spans="1:14" x14ac:dyDescent="0.2">
      <c r="A79" s="156">
        <f t="shared" si="21"/>
        <v>75</v>
      </c>
      <c r="B79" s="75" t="str">
        <f t="shared" ca="1" si="11"/>
        <v>Dave Godfrey</v>
      </c>
      <c r="C79" s="84" t="str">
        <f t="shared" ca="1" si="12"/>
        <v>(Forestdale)</v>
      </c>
      <c r="D79" s="85">
        <f t="shared" ca="1" si="13"/>
        <v>34</v>
      </c>
      <c r="E79" s="77">
        <f t="shared" ca="1" si="14"/>
        <v>8</v>
      </c>
      <c r="F79" s="77">
        <f t="shared" ca="1" si="15"/>
        <v>1</v>
      </c>
      <c r="G79" s="78">
        <f t="shared" ca="1" si="16"/>
        <v>53</v>
      </c>
      <c r="H79" s="78">
        <f t="shared" ca="1" si="17"/>
        <v>53</v>
      </c>
      <c r="I79" s="78">
        <f ca="1">AllPlayers!X76</f>
        <v>80</v>
      </c>
      <c r="K79" s="75" t="str">
        <f t="shared" ca="1" si="18"/>
        <v>Paul Tudor</v>
      </c>
      <c r="L79" s="84" t="str">
        <f t="shared" ca="1" si="19"/>
        <v>(WPBL)</v>
      </c>
      <c r="M79" s="86">
        <f t="shared" ca="1" si="20"/>
        <v>5</v>
      </c>
      <c r="N79" s="76">
        <f ca="1">AllPlayers!AC76</f>
        <v>230</v>
      </c>
    </row>
    <row r="80" spans="1:14" x14ac:dyDescent="0.2">
      <c r="A80" s="156">
        <f t="shared" si="21"/>
        <v>76</v>
      </c>
      <c r="B80" s="75" t="str">
        <f t="shared" ca="1" si="11"/>
        <v>Wayne Harrison</v>
      </c>
      <c r="C80" s="84" t="str">
        <f t="shared" ca="1" si="12"/>
        <v>(Forestdale)</v>
      </c>
      <c r="D80" s="85">
        <f t="shared" ca="1" si="13"/>
        <v>37</v>
      </c>
      <c r="E80" s="77">
        <f t="shared" ca="1" si="14"/>
        <v>8</v>
      </c>
      <c r="F80" s="77">
        <f t="shared" ca="1" si="15"/>
        <v>0</v>
      </c>
      <c r="G80" s="78">
        <f t="shared" ca="1" si="16"/>
        <v>53</v>
      </c>
      <c r="H80" s="78">
        <f t="shared" ca="1" si="17"/>
        <v>53</v>
      </c>
      <c r="I80" s="78">
        <f ca="1">AllPlayers!X77</f>
        <v>81</v>
      </c>
      <c r="K80" s="75" t="str">
        <f t="shared" ca="1" si="18"/>
        <v>Dave Horan</v>
      </c>
      <c r="L80" s="84" t="str">
        <f t="shared" ca="1" si="19"/>
        <v>(Sunbury)</v>
      </c>
      <c r="M80" s="86">
        <f t="shared" ca="1" si="20"/>
        <v>4</v>
      </c>
      <c r="N80" s="76">
        <f ca="1">AllPlayers!AC77</f>
        <v>133</v>
      </c>
    </row>
    <row r="81" spans="1:14" x14ac:dyDescent="0.2">
      <c r="A81" s="156">
        <f t="shared" si="21"/>
        <v>77</v>
      </c>
      <c r="B81" s="75" t="str">
        <f t="shared" ca="1" si="11"/>
        <v>Colin Mann</v>
      </c>
      <c r="C81" s="84" t="str">
        <f t="shared" ca="1" si="12"/>
        <v>(Epsom)</v>
      </c>
      <c r="D81" s="85">
        <f t="shared" ca="1" si="13"/>
        <v>32</v>
      </c>
      <c r="E81" s="77">
        <f t="shared" ca="1" si="14"/>
        <v>7</v>
      </c>
      <c r="F81" s="77">
        <f t="shared" ca="1" si="15"/>
        <v>2</v>
      </c>
      <c r="G81" s="78">
        <f t="shared" ca="1" si="16"/>
        <v>52</v>
      </c>
      <c r="H81" s="78">
        <f t="shared" ca="1" si="17"/>
        <v>52</v>
      </c>
      <c r="I81" s="78">
        <f ca="1">AllPlayers!X78</f>
        <v>64</v>
      </c>
      <c r="K81" s="75" t="str">
        <f t="shared" ca="1" si="18"/>
        <v>Dave Mann</v>
      </c>
      <c r="L81" s="84" t="str">
        <f t="shared" ca="1" si="19"/>
        <v>(Epsom)</v>
      </c>
      <c r="M81" s="86">
        <f t="shared" ca="1" si="20"/>
        <v>4</v>
      </c>
      <c r="N81" s="76">
        <f ca="1">AllPlayers!AC78</f>
        <v>56</v>
      </c>
    </row>
    <row r="82" spans="1:14" x14ac:dyDescent="0.2">
      <c r="A82" s="156">
        <f t="shared" si="21"/>
        <v>78</v>
      </c>
      <c r="B82" s="75" t="str">
        <f t="shared" ca="1" si="11"/>
        <v>Scott Golding</v>
      </c>
      <c r="C82" s="84" t="str">
        <f t="shared" ca="1" si="12"/>
        <v>(St Peter's)</v>
      </c>
      <c r="D82" s="85">
        <f t="shared" ca="1" si="13"/>
        <v>34</v>
      </c>
      <c r="E82" s="77">
        <f t="shared" ca="1" si="14"/>
        <v>8</v>
      </c>
      <c r="F82" s="77">
        <f t="shared" ca="1" si="15"/>
        <v>0</v>
      </c>
      <c r="G82" s="78">
        <f t="shared" ca="1" si="16"/>
        <v>50</v>
      </c>
      <c r="H82" s="78">
        <f t="shared" ca="1" si="17"/>
        <v>50</v>
      </c>
      <c r="I82" s="78">
        <f ca="1">AllPlayers!X79</f>
        <v>109</v>
      </c>
      <c r="K82" s="75" t="str">
        <f t="shared" ca="1" si="18"/>
        <v>Richard Mclaughlin</v>
      </c>
      <c r="L82" s="84" t="str">
        <f t="shared" ca="1" si="19"/>
        <v>(WWMC)</v>
      </c>
      <c r="M82" s="86">
        <f t="shared" ca="1" si="20"/>
        <v>4</v>
      </c>
      <c r="N82" s="76">
        <f ca="1">AllPlayers!AC79</f>
        <v>181</v>
      </c>
    </row>
    <row r="83" spans="1:14" x14ac:dyDescent="0.2">
      <c r="A83" s="156">
        <f t="shared" si="21"/>
        <v>79</v>
      </c>
      <c r="B83" s="75" t="str">
        <f t="shared" ca="1" si="11"/>
        <v>Lee Royal</v>
      </c>
      <c r="C83" s="84" t="str">
        <f t="shared" ca="1" si="12"/>
        <v>(St Peter's)</v>
      </c>
      <c r="D83" s="85">
        <f t="shared" ca="1" si="13"/>
        <v>23</v>
      </c>
      <c r="E83" s="77">
        <f t="shared" ca="1" si="14"/>
        <v>10</v>
      </c>
      <c r="F83" s="77">
        <f t="shared" ca="1" si="15"/>
        <v>2</v>
      </c>
      <c r="G83" s="78">
        <f t="shared" ca="1" si="16"/>
        <v>49</v>
      </c>
      <c r="H83" s="78">
        <f t="shared" ca="1" si="17"/>
        <v>49</v>
      </c>
      <c r="I83" s="78">
        <f ca="1">AllPlayers!X80</f>
        <v>107</v>
      </c>
      <c r="K83" s="75" t="str">
        <f t="shared" ca="1" si="18"/>
        <v xml:space="preserve">Stephen Hindson </v>
      </c>
      <c r="L83" s="84" t="str">
        <f t="shared" ca="1" si="19"/>
        <v>(Forestdale)</v>
      </c>
      <c r="M83" s="86">
        <f t="shared" ca="1" si="20"/>
        <v>4</v>
      </c>
      <c r="N83" s="76">
        <f ca="1">AllPlayers!AC80</f>
        <v>76</v>
      </c>
    </row>
    <row r="84" spans="1:14" x14ac:dyDescent="0.2">
      <c r="A84" s="156">
        <f t="shared" si="21"/>
        <v>80</v>
      </c>
      <c r="B84" s="75" t="str">
        <f t="shared" ca="1" si="11"/>
        <v>Darren Everret</v>
      </c>
      <c r="C84" s="84" t="str">
        <f t="shared" ca="1" si="12"/>
        <v>(Arnie's Army)</v>
      </c>
      <c r="D84" s="85">
        <f t="shared" ca="1" si="13"/>
        <v>31</v>
      </c>
      <c r="E84" s="77">
        <f t="shared" ca="1" si="14"/>
        <v>9</v>
      </c>
      <c r="F84" s="77">
        <f t="shared" ca="1" si="15"/>
        <v>0</v>
      </c>
      <c r="G84" s="78">
        <f t="shared" ca="1" si="16"/>
        <v>49</v>
      </c>
      <c r="H84" s="78">
        <f t="shared" ca="1" si="17"/>
        <v>49</v>
      </c>
      <c r="I84" s="78">
        <f ca="1">AllPlayers!X81</f>
        <v>10</v>
      </c>
      <c r="K84" s="75" t="str">
        <f t="shared" ca="1" si="18"/>
        <v>Steve Cole</v>
      </c>
      <c r="L84" s="84" t="str">
        <f t="shared" ca="1" si="19"/>
        <v>(Sunbury)</v>
      </c>
      <c r="M84" s="86">
        <f t="shared" ca="1" si="20"/>
        <v>4</v>
      </c>
      <c r="N84" s="76">
        <f ca="1">AllPlayers!AC81</f>
        <v>130</v>
      </c>
    </row>
    <row r="85" spans="1:14" x14ac:dyDescent="0.2">
      <c r="A85" s="156">
        <f t="shared" si="21"/>
        <v>81</v>
      </c>
      <c r="B85" s="75" t="str">
        <f t="shared" ca="1" si="11"/>
        <v>Diogo Portela</v>
      </c>
      <c r="C85" s="84" t="str">
        <f t="shared" ca="1" si="12"/>
        <v>(Bishopsford)</v>
      </c>
      <c r="D85" s="85">
        <f t="shared" ca="1" si="13"/>
        <v>21</v>
      </c>
      <c r="E85" s="77">
        <f t="shared" ca="1" si="14"/>
        <v>9</v>
      </c>
      <c r="F85" s="77">
        <f t="shared" ca="1" si="15"/>
        <v>3</v>
      </c>
      <c r="G85" s="78">
        <f t="shared" ca="1" si="16"/>
        <v>48</v>
      </c>
      <c r="H85" s="78">
        <f t="shared" ca="1" si="17"/>
        <v>48</v>
      </c>
      <c r="I85" s="78">
        <f ca="1">AllPlayers!X82</f>
        <v>39</v>
      </c>
      <c r="K85" s="75" t="str">
        <f t="shared" ca="1" si="18"/>
        <v>Dave Parletti</v>
      </c>
      <c r="L85" s="84" t="str">
        <f t="shared" ca="1" si="19"/>
        <v>(WPBL)</v>
      </c>
      <c r="M85" s="86">
        <f t="shared" ca="1" si="20"/>
        <v>3</v>
      </c>
      <c r="N85" s="76">
        <f ca="1">AllPlayers!AC82</f>
        <v>227</v>
      </c>
    </row>
    <row r="86" spans="1:14" x14ac:dyDescent="0.2">
      <c r="A86" s="156">
        <f t="shared" si="21"/>
        <v>82</v>
      </c>
      <c r="B86" s="75" t="str">
        <f t="shared" ca="1" si="11"/>
        <v>Steven Mead</v>
      </c>
      <c r="C86" s="84" t="str">
        <f t="shared" ca="1" si="12"/>
        <v>(St Peter's)</v>
      </c>
      <c r="D86" s="85">
        <f t="shared" ca="1" si="13"/>
        <v>28</v>
      </c>
      <c r="E86" s="77">
        <f t="shared" ca="1" si="14"/>
        <v>8</v>
      </c>
      <c r="F86" s="77">
        <f t="shared" ca="1" si="15"/>
        <v>1</v>
      </c>
      <c r="G86" s="78">
        <f t="shared" ca="1" si="16"/>
        <v>47</v>
      </c>
      <c r="H86" s="78">
        <f t="shared" ca="1" si="17"/>
        <v>47</v>
      </c>
      <c r="I86" s="78">
        <f ca="1">AllPlayers!X83</f>
        <v>101</v>
      </c>
      <c r="K86" s="75" t="str">
        <f t="shared" ca="1" si="18"/>
        <v>Diogo Portela</v>
      </c>
      <c r="L86" s="84" t="str">
        <f t="shared" ca="1" si="19"/>
        <v>(Bishopsford)</v>
      </c>
      <c r="M86" s="86">
        <f t="shared" ca="1" si="20"/>
        <v>3</v>
      </c>
      <c r="N86" s="76">
        <f ca="1">AllPlayers!AC83</f>
        <v>39</v>
      </c>
    </row>
    <row r="87" spans="1:14" x14ac:dyDescent="0.2">
      <c r="A87" s="156">
        <f t="shared" si="21"/>
        <v>83</v>
      </c>
      <c r="B87" s="75" t="str">
        <f t="shared" ca="1" si="11"/>
        <v>James Kent</v>
      </c>
      <c r="C87" s="84" t="str">
        <f t="shared" ca="1" si="12"/>
        <v>(West Byfleet)</v>
      </c>
      <c r="D87" s="85">
        <f t="shared" ca="1" si="13"/>
        <v>27</v>
      </c>
      <c r="E87" s="77">
        <f t="shared" ca="1" si="14"/>
        <v>10</v>
      </c>
      <c r="F87" s="77">
        <f t="shared" ca="1" si="15"/>
        <v>0</v>
      </c>
      <c r="G87" s="78">
        <f t="shared" ca="1" si="16"/>
        <v>47</v>
      </c>
      <c r="H87" s="78">
        <f t="shared" ca="1" si="17"/>
        <v>47</v>
      </c>
      <c r="I87" s="78">
        <f ca="1">AllPlayers!X84</f>
        <v>205</v>
      </c>
      <c r="K87" s="75" t="str">
        <f t="shared" ca="1" si="18"/>
        <v>Kevin Gibbs</v>
      </c>
      <c r="L87" s="84" t="str">
        <f t="shared" ca="1" si="19"/>
        <v>(Epsom)</v>
      </c>
      <c r="M87" s="86">
        <f t="shared" ca="1" si="20"/>
        <v>3</v>
      </c>
      <c r="N87" s="76">
        <f ca="1">AllPlayers!AC84</f>
        <v>66</v>
      </c>
    </row>
    <row r="88" spans="1:14" x14ac:dyDescent="0.2">
      <c r="A88" s="156">
        <f t="shared" si="21"/>
        <v>84</v>
      </c>
      <c r="B88" s="75" t="str">
        <f t="shared" ca="1" si="11"/>
        <v>Ronnie Godbeer</v>
      </c>
      <c r="C88" s="84" t="str">
        <f t="shared" ca="1" si="12"/>
        <v>(WWMC)</v>
      </c>
      <c r="D88" s="85">
        <f t="shared" ca="1" si="13"/>
        <v>25</v>
      </c>
      <c r="E88" s="77">
        <f t="shared" ca="1" si="14"/>
        <v>6</v>
      </c>
      <c r="F88" s="77">
        <f t="shared" ca="1" si="15"/>
        <v>3</v>
      </c>
      <c r="G88" s="78">
        <f t="shared" ca="1" si="16"/>
        <v>46</v>
      </c>
      <c r="H88" s="78">
        <f t="shared" ca="1" si="17"/>
        <v>46</v>
      </c>
      <c r="I88" s="78">
        <f ca="1">AllPlayers!X85</f>
        <v>185</v>
      </c>
      <c r="K88" s="75" t="str">
        <f t="shared" ca="1" si="18"/>
        <v>Lee Royal</v>
      </c>
      <c r="L88" s="84" t="str">
        <f t="shared" ca="1" si="19"/>
        <v>(St Peter's)</v>
      </c>
      <c r="M88" s="86">
        <f t="shared" ca="1" si="20"/>
        <v>3</v>
      </c>
      <c r="N88" s="76">
        <f ca="1">AllPlayers!AC85</f>
        <v>107</v>
      </c>
    </row>
    <row r="89" spans="1:14" x14ac:dyDescent="0.2">
      <c r="A89" s="156">
        <f t="shared" si="21"/>
        <v>85</v>
      </c>
      <c r="B89" s="75" t="str">
        <f t="shared" ca="1" si="11"/>
        <v>Daryl Clark</v>
      </c>
      <c r="C89" s="84" t="str">
        <f t="shared" ca="1" si="12"/>
        <v>(Bishopsford)</v>
      </c>
      <c r="D89" s="85">
        <f t="shared" ca="1" si="13"/>
        <v>29</v>
      </c>
      <c r="E89" s="77">
        <f t="shared" ca="1" si="14"/>
        <v>7</v>
      </c>
      <c r="F89" s="77">
        <f t="shared" ca="1" si="15"/>
        <v>0</v>
      </c>
      <c r="G89" s="78">
        <f t="shared" ca="1" si="16"/>
        <v>43</v>
      </c>
      <c r="H89" s="78">
        <f t="shared" ca="1" si="17"/>
        <v>43</v>
      </c>
      <c r="I89" s="78">
        <f ca="1">AllPlayers!X86</f>
        <v>30</v>
      </c>
      <c r="K89" s="75" t="str">
        <f t="shared" ca="1" si="18"/>
        <v>Ray Crook</v>
      </c>
      <c r="L89" s="84" t="str">
        <f t="shared" ca="1" si="19"/>
        <v>(Farmers)</v>
      </c>
      <c r="M89" s="86">
        <f t="shared" ca="1" si="20"/>
        <v>3</v>
      </c>
      <c r="N89" s="76">
        <f ca="1">AllPlayers!AC86</f>
        <v>153</v>
      </c>
    </row>
    <row r="90" spans="1:14" x14ac:dyDescent="0.2">
      <c r="A90" s="156">
        <f t="shared" si="21"/>
        <v>86</v>
      </c>
      <c r="B90" s="75" t="str">
        <f t="shared" ca="1" si="11"/>
        <v>Matt Hall</v>
      </c>
      <c r="C90" s="84" t="str">
        <f t="shared" ca="1" si="12"/>
        <v>(Sunbury)</v>
      </c>
      <c r="D90" s="85">
        <f t="shared" ca="1" si="13"/>
        <v>16</v>
      </c>
      <c r="E90" s="77">
        <f t="shared" ca="1" si="14"/>
        <v>13</v>
      </c>
      <c r="F90" s="77">
        <f t="shared" ca="1" si="15"/>
        <v>0</v>
      </c>
      <c r="G90" s="78">
        <f t="shared" ca="1" si="16"/>
        <v>42</v>
      </c>
      <c r="H90" s="78">
        <f t="shared" ca="1" si="17"/>
        <v>42</v>
      </c>
      <c r="I90" s="78">
        <f ca="1">AllPlayers!X87</f>
        <v>134</v>
      </c>
      <c r="K90" s="75" t="str">
        <f t="shared" ca="1" si="18"/>
        <v>Terry Dersley</v>
      </c>
      <c r="L90" s="84" t="str">
        <f t="shared" ca="1" si="19"/>
        <v>(Forestdale)</v>
      </c>
      <c r="M90" s="86">
        <f t="shared" ca="1" si="20"/>
        <v>3</v>
      </c>
      <c r="N90" s="76">
        <f ca="1">AllPlayers!AC87</f>
        <v>88</v>
      </c>
    </row>
    <row r="91" spans="1:14" x14ac:dyDescent="0.2">
      <c r="A91" s="156">
        <f t="shared" si="21"/>
        <v>87</v>
      </c>
      <c r="B91" s="75" t="str">
        <f t="shared" ca="1" si="11"/>
        <v>Dave McIntosh</v>
      </c>
      <c r="C91" s="84" t="str">
        <f t="shared" ca="1" si="12"/>
        <v>(St Peter's)</v>
      </c>
      <c r="D91" s="85">
        <f t="shared" ca="1" si="13"/>
        <v>25</v>
      </c>
      <c r="E91" s="77">
        <f t="shared" ca="1" si="14"/>
        <v>4</v>
      </c>
      <c r="F91" s="77">
        <f t="shared" ca="1" si="15"/>
        <v>1</v>
      </c>
      <c r="G91" s="78">
        <f t="shared" ca="1" si="16"/>
        <v>36</v>
      </c>
      <c r="H91" s="78">
        <f t="shared" ca="1" si="17"/>
        <v>36</v>
      </c>
      <c r="I91" s="78">
        <f ca="1">AllPlayers!X88</f>
        <v>102</v>
      </c>
      <c r="K91" s="75" t="str">
        <f t="shared" ca="1" si="18"/>
        <v>Ben Sutton</v>
      </c>
      <c r="L91" s="84" t="str">
        <f t="shared" ca="1" si="19"/>
        <v>(Forestdale)</v>
      </c>
      <c r="M91" s="86">
        <f t="shared" ca="1" si="20"/>
        <v>2</v>
      </c>
      <c r="N91" s="76">
        <f ca="1">AllPlayers!AC88</f>
        <v>89</v>
      </c>
    </row>
    <row r="92" spans="1:14" x14ac:dyDescent="0.2">
      <c r="A92" s="156">
        <f t="shared" si="21"/>
        <v>88</v>
      </c>
      <c r="B92" s="75" t="str">
        <f t="shared" ca="1" si="11"/>
        <v>Dave Parletti</v>
      </c>
      <c r="C92" s="84" t="str">
        <f t="shared" ca="1" si="12"/>
        <v>(WPBL)</v>
      </c>
      <c r="D92" s="85">
        <f t="shared" ca="1" si="13"/>
        <v>11</v>
      </c>
      <c r="E92" s="77">
        <f t="shared" ca="1" si="14"/>
        <v>7</v>
      </c>
      <c r="F92" s="77">
        <f t="shared" ca="1" si="15"/>
        <v>3</v>
      </c>
      <c r="G92" s="78">
        <f t="shared" ca="1" si="16"/>
        <v>34</v>
      </c>
      <c r="H92" s="78">
        <f t="shared" ca="1" si="17"/>
        <v>34</v>
      </c>
      <c r="I92" s="78">
        <f ca="1">AllPlayers!X89</f>
        <v>227</v>
      </c>
      <c r="K92" s="75" t="str">
        <f t="shared" ca="1" si="18"/>
        <v>Damien Olver</v>
      </c>
      <c r="L92" s="84" t="str">
        <f t="shared" ca="1" si="19"/>
        <v>(Epsom)</v>
      </c>
      <c r="M92" s="86">
        <f t="shared" ca="1" si="20"/>
        <v>2</v>
      </c>
      <c r="N92" s="76">
        <f ca="1">AllPlayers!AC89</f>
        <v>65</v>
      </c>
    </row>
    <row r="93" spans="1:14" x14ac:dyDescent="0.2">
      <c r="A93" s="156">
        <f t="shared" si="21"/>
        <v>89</v>
      </c>
      <c r="B93" s="75" t="str">
        <f t="shared" ca="1" si="11"/>
        <v>Kevin Gibbs</v>
      </c>
      <c r="C93" s="84" t="str">
        <f t="shared" ca="1" si="12"/>
        <v>(Epsom)</v>
      </c>
      <c r="D93" s="85">
        <f t="shared" ca="1" si="13"/>
        <v>17</v>
      </c>
      <c r="E93" s="77">
        <f t="shared" ca="1" si="14"/>
        <v>7</v>
      </c>
      <c r="F93" s="77">
        <f t="shared" ca="1" si="15"/>
        <v>1</v>
      </c>
      <c r="G93" s="78">
        <f t="shared" ca="1" si="16"/>
        <v>34</v>
      </c>
      <c r="H93" s="78">
        <f t="shared" ca="1" si="17"/>
        <v>34</v>
      </c>
      <c r="I93" s="78">
        <f ca="1">AllPlayers!X90</f>
        <v>66</v>
      </c>
      <c r="K93" s="75" t="str">
        <f t="shared" ca="1" si="18"/>
        <v>Dave Godfrey</v>
      </c>
      <c r="L93" s="84" t="str">
        <f t="shared" ca="1" si="19"/>
        <v>(Forestdale)</v>
      </c>
      <c r="M93" s="86">
        <f t="shared" ca="1" si="20"/>
        <v>2</v>
      </c>
      <c r="N93" s="76">
        <f ca="1">AllPlayers!AC90</f>
        <v>80</v>
      </c>
    </row>
    <row r="94" spans="1:14" x14ac:dyDescent="0.2">
      <c r="A94" s="156">
        <f t="shared" si="21"/>
        <v>90</v>
      </c>
      <c r="B94" s="75" t="str">
        <f t="shared" ca="1" si="11"/>
        <v>Dave Horan</v>
      </c>
      <c r="C94" s="84" t="str">
        <f t="shared" ca="1" si="12"/>
        <v>(Sunbury)</v>
      </c>
      <c r="D94" s="85">
        <f t="shared" ca="1" si="13"/>
        <v>21</v>
      </c>
      <c r="E94" s="77">
        <f t="shared" ca="1" si="14"/>
        <v>5</v>
      </c>
      <c r="F94" s="77">
        <f t="shared" ca="1" si="15"/>
        <v>1</v>
      </c>
      <c r="G94" s="78">
        <f t="shared" ca="1" si="16"/>
        <v>34</v>
      </c>
      <c r="H94" s="78">
        <f t="shared" ca="1" si="17"/>
        <v>34</v>
      </c>
      <c r="I94" s="78">
        <f ca="1">AllPlayers!X91</f>
        <v>133</v>
      </c>
      <c r="K94" s="75" t="str">
        <f t="shared" ca="1" si="18"/>
        <v>Mel Bridger</v>
      </c>
      <c r="L94" s="84" t="str">
        <f t="shared" ca="1" si="19"/>
        <v>(Farmers)</v>
      </c>
      <c r="M94" s="86">
        <f t="shared" ca="1" si="20"/>
        <v>2</v>
      </c>
      <c r="N94" s="76">
        <f ca="1">AllPlayers!AC91</f>
        <v>160</v>
      </c>
    </row>
    <row r="95" spans="1:14" x14ac:dyDescent="0.2">
      <c r="A95" s="156">
        <f t="shared" si="21"/>
        <v>91</v>
      </c>
      <c r="B95" s="75" t="str">
        <f t="shared" ca="1" si="11"/>
        <v>Richard Mclaughlin</v>
      </c>
      <c r="C95" s="84" t="str">
        <f t="shared" ca="1" si="12"/>
        <v>(WWMC)</v>
      </c>
      <c r="D95" s="85">
        <f t="shared" ca="1" si="13"/>
        <v>20</v>
      </c>
      <c r="E95" s="77">
        <f t="shared" ca="1" si="14"/>
        <v>6</v>
      </c>
      <c r="F95" s="77">
        <f t="shared" ca="1" si="15"/>
        <v>0</v>
      </c>
      <c r="G95" s="78">
        <f t="shared" ca="1" si="16"/>
        <v>32</v>
      </c>
      <c r="H95" s="78">
        <f t="shared" ca="1" si="17"/>
        <v>32</v>
      </c>
      <c r="I95" s="78">
        <f ca="1">AllPlayers!X92</f>
        <v>181</v>
      </c>
      <c r="K95" s="75" t="str">
        <f t="shared" ca="1" si="18"/>
        <v>Mick Smith</v>
      </c>
      <c r="L95" s="84" t="str">
        <f t="shared" ca="1" si="19"/>
        <v>(Farmers)</v>
      </c>
      <c r="M95" s="86">
        <f t="shared" ca="1" si="20"/>
        <v>2</v>
      </c>
      <c r="N95" s="76">
        <f ca="1">AllPlayers!AC92</f>
        <v>156</v>
      </c>
    </row>
    <row r="96" spans="1:14" x14ac:dyDescent="0.2">
      <c r="A96" s="156">
        <f t="shared" si="21"/>
        <v>92</v>
      </c>
      <c r="B96" s="75" t="str">
        <f t="shared" ca="1" si="11"/>
        <v>Jake Darter</v>
      </c>
      <c r="C96" s="84" t="str">
        <f t="shared" ca="1" si="12"/>
        <v>(Bishopsford)</v>
      </c>
      <c r="D96" s="85">
        <f t="shared" ca="1" si="13"/>
        <v>23</v>
      </c>
      <c r="E96" s="77">
        <f t="shared" ca="1" si="14"/>
        <v>3</v>
      </c>
      <c r="F96" s="77">
        <f t="shared" ca="1" si="15"/>
        <v>0</v>
      </c>
      <c r="G96" s="78">
        <f t="shared" ca="1" si="16"/>
        <v>29</v>
      </c>
      <c r="H96" s="78">
        <f t="shared" ca="1" si="17"/>
        <v>29</v>
      </c>
      <c r="I96" s="78">
        <f ca="1">AllPlayers!X93</f>
        <v>32</v>
      </c>
      <c r="K96" s="75" t="str">
        <f t="shared" ca="1" si="18"/>
        <v>Steve Hylands</v>
      </c>
      <c r="L96" s="84" t="str">
        <f t="shared" ca="1" si="19"/>
        <v>(Forestdale)</v>
      </c>
      <c r="M96" s="86">
        <f t="shared" ca="1" si="20"/>
        <v>2</v>
      </c>
      <c r="N96" s="76">
        <f ca="1">AllPlayers!AC93</f>
        <v>87</v>
      </c>
    </row>
    <row r="97" spans="1:14" x14ac:dyDescent="0.2">
      <c r="A97" s="156">
        <f t="shared" si="21"/>
        <v>93</v>
      </c>
      <c r="B97" s="75" t="str">
        <f t="shared" ca="1" si="11"/>
        <v>Damien Olver</v>
      </c>
      <c r="C97" s="84" t="str">
        <f t="shared" ca="1" si="12"/>
        <v>(Epsom)</v>
      </c>
      <c r="D97" s="85">
        <f t="shared" ca="1" si="13"/>
        <v>17</v>
      </c>
      <c r="E97" s="77">
        <f t="shared" ca="1" si="14"/>
        <v>4</v>
      </c>
      <c r="F97" s="77">
        <f t="shared" ca="1" si="15"/>
        <v>1</v>
      </c>
      <c r="G97" s="78">
        <f t="shared" ca="1" si="16"/>
        <v>28</v>
      </c>
      <c r="H97" s="78">
        <f t="shared" ca="1" si="17"/>
        <v>28</v>
      </c>
      <c r="I97" s="78">
        <f ca="1">AllPlayers!X94</f>
        <v>65</v>
      </c>
      <c r="K97" s="75" t="str">
        <f t="shared" ca="1" si="18"/>
        <v>Andy Gillam</v>
      </c>
      <c r="L97" s="84" t="str">
        <f t="shared" ca="1" si="19"/>
        <v>(Forestdale)</v>
      </c>
      <c r="M97" s="86">
        <f t="shared" ca="1" si="20"/>
        <v>1</v>
      </c>
      <c r="N97" s="76">
        <f ca="1">AllPlayers!AC94</f>
        <v>83</v>
      </c>
    </row>
    <row r="98" spans="1:14" x14ac:dyDescent="0.2">
      <c r="A98" s="156">
        <f t="shared" si="21"/>
        <v>94</v>
      </c>
      <c r="B98" s="75" t="str">
        <f t="shared" ca="1" si="11"/>
        <v>Terry Dersley</v>
      </c>
      <c r="C98" s="84" t="str">
        <f t="shared" ca="1" si="12"/>
        <v>(Forestdale)</v>
      </c>
      <c r="D98" s="85">
        <f t="shared" ca="1" si="13"/>
        <v>18</v>
      </c>
      <c r="E98" s="77">
        <f t="shared" ca="1" si="14"/>
        <v>5</v>
      </c>
      <c r="F98" s="77">
        <f t="shared" ca="1" si="15"/>
        <v>0</v>
      </c>
      <c r="G98" s="78">
        <f t="shared" ca="1" si="16"/>
        <v>28</v>
      </c>
      <c r="H98" s="78">
        <f t="shared" ca="1" si="17"/>
        <v>28</v>
      </c>
      <c r="I98" s="78">
        <f ca="1">AllPlayers!X95</f>
        <v>88</v>
      </c>
      <c r="K98" s="75" t="str">
        <f t="shared" ca="1" si="18"/>
        <v>Carl Chambers</v>
      </c>
      <c r="L98" s="84" t="str">
        <f t="shared" ca="1" si="19"/>
        <v>(West Byfleet)</v>
      </c>
      <c r="M98" s="86">
        <f t="shared" ca="1" si="20"/>
        <v>1</v>
      </c>
      <c r="N98" s="76">
        <f ca="1">AllPlayers!AC95</f>
        <v>215</v>
      </c>
    </row>
    <row r="99" spans="1:14" x14ac:dyDescent="0.2">
      <c r="A99" s="156">
        <f t="shared" si="21"/>
        <v>95</v>
      </c>
      <c r="B99" s="75" t="str">
        <f t="shared" ca="1" si="11"/>
        <v>Mark Stephens</v>
      </c>
      <c r="C99" s="84" t="str">
        <f t="shared" ca="1" si="12"/>
        <v>(St Peter's)</v>
      </c>
      <c r="D99" s="85">
        <f t="shared" ca="1" si="13"/>
        <v>10</v>
      </c>
      <c r="E99" s="77">
        <f t="shared" ca="1" si="14"/>
        <v>7</v>
      </c>
      <c r="F99" s="77">
        <f t="shared" ca="1" si="15"/>
        <v>0</v>
      </c>
      <c r="G99" s="78">
        <f t="shared" ca="1" si="16"/>
        <v>24</v>
      </c>
      <c r="H99" s="78">
        <f t="shared" ca="1" si="17"/>
        <v>24</v>
      </c>
      <c r="I99" s="78">
        <f ca="1">AllPlayers!X96</f>
        <v>110</v>
      </c>
      <c r="K99" s="75" t="str">
        <f t="shared" ca="1" si="18"/>
        <v>Charlie Gardner</v>
      </c>
      <c r="L99" s="84" t="str">
        <f t="shared" ca="1" si="19"/>
        <v>(Sunbury)</v>
      </c>
      <c r="M99" s="86">
        <f t="shared" ca="1" si="20"/>
        <v>1</v>
      </c>
      <c r="N99" s="76">
        <f ca="1">AllPlayers!AC96</f>
        <v>137</v>
      </c>
    </row>
    <row r="100" spans="1:14" x14ac:dyDescent="0.2">
      <c r="A100" s="156">
        <f t="shared" si="21"/>
        <v>96</v>
      </c>
      <c r="B100" s="75" t="str">
        <f t="shared" ca="1" si="11"/>
        <v>Craig Johns</v>
      </c>
      <c r="C100" s="84" t="str">
        <f t="shared" ca="1" si="12"/>
        <v>(Arnie's Army)</v>
      </c>
      <c r="D100" s="85">
        <f t="shared" ca="1" si="13"/>
        <v>13</v>
      </c>
      <c r="E100" s="77">
        <f t="shared" ca="1" si="14"/>
        <v>2</v>
      </c>
      <c r="F100" s="77">
        <f t="shared" ca="1" si="15"/>
        <v>1</v>
      </c>
      <c r="G100" s="78">
        <f t="shared" ca="1" si="16"/>
        <v>20</v>
      </c>
      <c r="H100" s="78">
        <f t="shared" ca="1" si="17"/>
        <v>20</v>
      </c>
      <c r="I100" s="78">
        <f ca="1">AllPlayers!X97</f>
        <v>4</v>
      </c>
      <c r="K100" s="75" t="str">
        <f t="shared" ca="1" si="18"/>
        <v>Colin Mann</v>
      </c>
      <c r="L100" s="84" t="str">
        <f t="shared" ca="1" si="19"/>
        <v>(Epsom)</v>
      </c>
      <c r="M100" s="86">
        <f t="shared" ca="1" si="20"/>
        <v>1</v>
      </c>
      <c r="N100" s="76">
        <f ca="1">AllPlayers!AC97</f>
        <v>64</v>
      </c>
    </row>
    <row r="101" spans="1:14" x14ac:dyDescent="0.2">
      <c r="A101" s="156">
        <f t="shared" si="21"/>
        <v>97</v>
      </c>
      <c r="B101" s="75" t="str">
        <f t="shared" ca="1" si="11"/>
        <v>Del Cannon</v>
      </c>
      <c r="C101" s="84" t="str">
        <f t="shared" ca="1" si="12"/>
        <v>(Epsom)</v>
      </c>
      <c r="D101" s="85">
        <f t="shared" ca="1" si="13"/>
        <v>6</v>
      </c>
      <c r="E101" s="77">
        <f t="shared" ca="1" si="14"/>
        <v>7</v>
      </c>
      <c r="F101" s="77">
        <f t="shared" ca="1" si="15"/>
        <v>0</v>
      </c>
      <c r="G101" s="78">
        <f t="shared" ca="1" si="16"/>
        <v>20</v>
      </c>
      <c r="H101" s="78">
        <f t="shared" ca="1" si="17"/>
        <v>20</v>
      </c>
      <c r="I101" s="78">
        <f ca="1">AllPlayers!X98</f>
        <v>53</v>
      </c>
      <c r="K101" s="75" t="str">
        <f t="shared" ca="1" si="18"/>
        <v>Craig Johns</v>
      </c>
      <c r="L101" s="84" t="str">
        <f t="shared" ca="1" si="19"/>
        <v>(Arnie's Army)</v>
      </c>
      <c r="M101" s="86">
        <f t="shared" ca="1" si="20"/>
        <v>1</v>
      </c>
      <c r="N101" s="76">
        <f ca="1">AllPlayers!AC98</f>
        <v>4</v>
      </c>
    </row>
    <row r="102" spans="1:14" x14ac:dyDescent="0.2">
      <c r="A102" s="156">
        <f t="shared" si="21"/>
        <v>98</v>
      </c>
      <c r="B102" s="75" t="str">
        <f t="shared" ca="1" si="11"/>
        <v>Jack Carter</v>
      </c>
      <c r="C102" s="84" t="str">
        <f t="shared" ca="1" si="12"/>
        <v>(Farmers)</v>
      </c>
      <c r="D102" s="85">
        <f t="shared" ca="1" si="13"/>
        <v>15</v>
      </c>
      <c r="E102" s="77">
        <f t="shared" ca="1" si="14"/>
        <v>2</v>
      </c>
      <c r="F102" s="77">
        <f t="shared" ca="1" si="15"/>
        <v>0</v>
      </c>
      <c r="G102" s="78">
        <f t="shared" ca="1" si="16"/>
        <v>19</v>
      </c>
      <c r="H102" s="78">
        <f t="shared" ca="1" si="17"/>
        <v>19</v>
      </c>
      <c r="I102" s="78">
        <f ca="1">AllPlayers!X99</f>
        <v>155</v>
      </c>
      <c r="K102" s="75" t="str">
        <f t="shared" ca="1" si="18"/>
        <v>Daniel Barley</v>
      </c>
      <c r="L102" s="84" t="str">
        <f t="shared" ca="1" si="19"/>
        <v>(St Peter's)</v>
      </c>
      <c r="M102" s="86">
        <f t="shared" ca="1" si="20"/>
        <v>1</v>
      </c>
      <c r="N102" s="76">
        <f ca="1">AllPlayers!AC99</f>
        <v>112</v>
      </c>
    </row>
    <row r="103" spans="1:14" x14ac:dyDescent="0.2">
      <c r="A103" s="156">
        <f t="shared" si="21"/>
        <v>99</v>
      </c>
      <c r="B103" s="75" t="str">
        <f t="shared" ca="1" si="11"/>
        <v>Andy Gillam</v>
      </c>
      <c r="C103" s="84" t="str">
        <f t="shared" ca="1" si="12"/>
        <v>(Forestdale)</v>
      </c>
      <c r="D103" s="85">
        <f t="shared" ca="1" si="13"/>
        <v>19</v>
      </c>
      <c r="E103" s="77">
        <f t="shared" ca="1" si="14"/>
        <v>0</v>
      </c>
      <c r="F103" s="77">
        <f t="shared" ca="1" si="15"/>
        <v>0</v>
      </c>
      <c r="G103" s="78">
        <f t="shared" ca="1" si="16"/>
        <v>19</v>
      </c>
      <c r="H103" s="78">
        <f t="shared" ca="1" si="17"/>
        <v>19</v>
      </c>
      <c r="I103" s="78">
        <f ca="1">AllPlayers!X100</f>
        <v>83</v>
      </c>
      <c r="K103" s="75" t="str">
        <f t="shared" ca="1" si="18"/>
        <v>Del Cannon</v>
      </c>
      <c r="L103" s="84" t="str">
        <f t="shared" ca="1" si="19"/>
        <v>(Epsom)</v>
      </c>
      <c r="M103" s="86">
        <f t="shared" ca="1" si="20"/>
        <v>1</v>
      </c>
      <c r="N103" s="76">
        <f ca="1">AllPlayers!AC100</f>
        <v>53</v>
      </c>
    </row>
    <row r="104" spans="1:14" x14ac:dyDescent="0.2">
      <c r="A104" s="156">
        <f t="shared" si="21"/>
        <v>100</v>
      </c>
      <c r="B104" s="75" t="str">
        <f t="shared" ca="1" si="11"/>
        <v>Mick Smith</v>
      </c>
      <c r="C104" s="84" t="str">
        <f t="shared" ca="1" si="12"/>
        <v>(Farmers)</v>
      </c>
      <c r="D104" s="85">
        <f t="shared" ca="1" si="13"/>
        <v>9</v>
      </c>
      <c r="E104" s="77">
        <f t="shared" ca="1" si="14"/>
        <v>3</v>
      </c>
      <c r="F104" s="77">
        <f t="shared" ca="1" si="15"/>
        <v>0</v>
      </c>
      <c r="G104" s="78">
        <f t="shared" ca="1" si="16"/>
        <v>15</v>
      </c>
      <c r="H104" s="78">
        <f t="shared" ca="1" si="17"/>
        <v>15</v>
      </c>
      <c r="I104" s="78">
        <f ca="1">AllPlayers!X101</f>
        <v>156</v>
      </c>
      <c r="K104" s="75" t="str">
        <f t="shared" ca="1" si="18"/>
        <v>Ian Gower</v>
      </c>
      <c r="L104" s="84" t="str">
        <f t="shared" ca="1" si="19"/>
        <v>(Bishopsford)</v>
      </c>
      <c r="M104" s="86">
        <f t="shared" ca="1" si="20"/>
        <v>1</v>
      </c>
      <c r="N104" s="76">
        <f ca="1">AllPlayers!AC101</f>
        <v>37</v>
      </c>
    </row>
    <row r="105" spans="1:14" x14ac:dyDescent="0.2">
      <c r="A105" s="156">
        <f t="shared" si="21"/>
        <v>101</v>
      </c>
      <c r="B105" s="75" t="str">
        <f t="shared" ca="1" si="11"/>
        <v>Luke Constable</v>
      </c>
      <c r="C105" s="84" t="str">
        <f t="shared" ca="1" si="12"/>
        <v>(Bishopsford)</v>
      </c>
      <c r="D105" s="85">
        <f t="shared" ca="1" si="13"/>
        <v>10</v>
      </c>
      <c r="E105" s="77">
        <f t="shared" ca="1" si="14"/>
        <v>2</v>
      </c>
      <c r="F105" s="77">
        <f t="shared" ca="1" si="15"/>
        <v>0</v>
      </c>
      <c r="G105" s="78">
        <f t="shared" ca="1" si="16"/>
        <v>14</v>
      </c>
      <c r="H105" s="78">
        <f t="shared" ca="1" si="17"/>
        <v>14</v>
      </c>
      <c r="I105" s="78">
        <f ca="1">AllPlayers!X102</f>
        <v>41</v>
      </c>
      <c r="K105" s="75" t="str">
        <f t="shared" ca="1" si="18"/>
        <v>Jack Carter</v>
      </c>
      <c r="L105" s="84" t="str">
        <f t="shared" ca="1" si="19"/>
        <v>(Farmers)</v>
      </c>
      <c r="M105" s="86">
        <f t="shared" ca="1" si="20"/>
        <v>1</v>
      </c>
      <c r="N105" s="76">
        <f ca="1">AllPlayers!AC102</f>
        <v>155</v>
      </c>
    </row>
    <row r="106" spans="1:14" x14ac:dyDescent="0.2">
      <c r="A106" s="156">
        <f t="shared" si="21"/>
        <v>102</v>
      </c>
      <c r="B106" s="75" t="str">
        <f t="shared" ca="1" si="11"/>
        <v>Lee Jeffrey</v>
      </c>
      <c r="C106" s="84" t="str">
        <f t="shared" ca="1" si="12"/>
        <v>(Bishopsford)</v>
      </c>
      <c r="D106" s="85">
        <f t="shared" ca="1" si="13"/>
        <v>4</v>
      </c>
      <c r="E106" s="77">
        <f t="shared" ca="1" si="14"/>
        <v>4</v>
      </c>
      <c r="F106" s="77">
        <f t="shared" ca="1" si="15"/>
        <v>0</v>
      </c>
      <c r="G106" s="78">
        <f t="shared" ca="1" si="16"/>
        <v>12</v>
      </c>
      <c r="H106" s="78">
        <f t="shared" ca="1" si="17"/>
        <v>12</v>
      </c>
      <c r="I106" s="78">
        <f ca="1">AllPlayers!X103</f>
        <v>34</v>
      </c>
      <c r="K106" s="75" t="str">
        <f t="shared" ca="1" si="18"/>
        <v>Jake Darter</v>
      </c>
      <c r="L106" s="84" t="str">
        <f t="shared" ca="1" si="19"/>
        <v>(Bishopsford)</v>
      </c>
      <c r="M106" s="86">
        <f t="shared" ca="1" si="20"/>
        <v>1</v>
      </c>
      <c r="N106" s="76">
        <f ca="1">AllPlayers!AC103</f>
        <v>32</v>
      </c>
    </row>
    <row r="107" spans="1:14" x14ac:dyDescent="0.2">
      <c r="A107" s="156">
        <f t="shared" si="21"/>
        <v>103</v>
      </c>
      <c r="B107" s="75" t="str">
        <f t="shared" ca="1" si="11"/>
        <v>Paul Secular</v>
      </c>
      <c r="C107" s="84" t="str">
        <f t="shared" ca="1" si="12"/>
        <v>(WPBL)</v>
      </c>
      <c r="D107" s="85">
        <f t="shared" ca="1" si="13"/>
        <v>8</v>
      </c>
      <c r="E107" s="77">
        <f t="shared" ca="1" si="14"/>
        <v>2</v>
      </c>
      <c r="F107" s="77">
        <f t="shared" ca="1" si="15"/>
        <v>0</v>
      </c>
      <c r="G107" s="78">
        <f t="shared" ca="1" si="16"/>
        <v>12</v>
      </c>
      <c r="H107" s="78">
        <f t="shared" ca="1" si="17"/>
        <v>12</v>
      </c>
      <c r="I107" s="78">
        <f ca="1">AllPlayers!X104</f>
        <v>236</v>
      </c>
      <c r="K107" s="75" t="str">
        <f t="shared" ca="1" si="18"/>
        <v>John Watson</v>
      </c>
      <c r="L107" s="84" t="str">
        <f t="shared" ca="1" si="19"/>
        <v>(Epsom)</v>
      </c>
      <c r="M107" s="86">
        <f t="shared" ca="1" si="20"/>
        <v>1</v>
      </c>
      <c r="N107" s="76">
        <f ca="1">AllPlayers!AC104</f>
        <v>60</v>
      </c>
    </row>
    <row r="108" spans="1:14" x14ac:dyDescent="0.2">
      <c r="A108" s="156">
        <f t="shared" si="21"/>
        <v>104</v>
      </c>
      <c r="B108" s="75" t="str">
        <f t="shared" ca="1" si="11"/>
        <v>Laurie Selbie</v>
      </c>
      <c r="C108" s="84" t="str">
        <f t="shared" ca="1" si="12"/>
        <v>(Farmers)</v>
      </c>
      <c r="D108" s="85">
        <f t="shared" ca="1" si="13"/>
        <v>7</v>
      </c>
      <c r="E108" s="77">
        <f t="shared" ca="1" si="14"/>
        <v>2</v>
      </c>
      <c r="F108" s="77">
        <f t="shared" ca="1" si="15"/>
        <v>0</v>
      </c>
      <c r="G108" s="78">
        <f t="shared" ca="1" si="16"/>
        <v>11</v>
      </c>
      <c r="H108" s="78">
        <f t="shared" ca="1" si="17"/>
        <v>11</v>
      </c>
      <c r="I108" s="78">
        <f ca="1">AllPlayers!X105</f>
        <v>157</v>
      </c>
      <c r="K108" s="75" t="str">
        <f t="shared" ca="1" si="18"/>
        <v>Lee Campbell</v>
      </c>
      <c r="L108" s="84" t="str">
        <f t="shared" ca="1" si="19"/>
        <v>(Bishopsford)</v>
      </c>
      <c r="M108" s="86">
        <f t="shared" ca="1" si="20"/>
        <v>1</v>
      </c>
      <c r="N108" s="76">
        <f ca="1">AllPlayers!AC105</f>
        <v>31</v>
      </c>
    </row>
    <row r="109" spans="1:14" x14ac:dyDescent="0.2">
      <c r="A109" s="156">
        <f t="shared" si="21"/>
        <v>105</v>
      </c>
      <c r="B109" s="75" t="str">
        <f t="shared" ca="1" si="11"/>
        <v>Mark Tomlin</v>
      </c>
      <c r="C109" s="84" t="str">
        <f t="shared" ca="1" si="12"/>
        <v>(Epsom)</v>
      </c>
      <c r="D109" s="85">
        <f t="shared" ca="1" si="13"/>
        <v>6</v>
      </c>
      <c r="E109" s="77">
        <f t="shared" ca="1" si="14"/>
        <v>2</v>
      </c>
      <c r="F109" s="77">
        <f t="shared" ca="1" si="15"/>
        <v>0</v>
      </c>
      <c r="G109" s="78">
        <f t="shared" ca="1" si="16"/>
        <v>10</v>
      </c>
      <c r="H109" s="78">
        <f t="shared" ca="1" si="17"/>
        <v>10</v>
      </c>
      <c r="I109" s="78">
        <f ca="1">AllPlayers!X106</f>
        <v>62</v>
      </c>
      <c r="K109" s="75" t="str">
        <f t="shared" ca="1" si="18"/>
        <v>Mark Stephens</v>
      </c>
      <c r="L109" s="84" t="str">
        <f t="shared" ca="1" si="19"/>
        <v>(St Peter's)</v>
      </c>
      <c r="M109" s="86">
        <f t="shared" ca="1" si="20"/>
        <v>1</v>
      </c>
      <c r="N109" s="76">
        <f ca="1">AllPlayers!AC106</f>
        <v>110</v>
      </c>
    </row>
    <row r="110" spans="1:14" x14ac:dyDescent="0.2">
      <c r="A110" s="156">
        <f t="shared" si="21"/>
        <v>106</v>
      </c>
      <c r="B110" s="75" t="str">
        <f t="shared" ca="1" si="11"/>
        <v>Lee Campbell</v>
      </c>
      <c r="C110" s="84" t="str">
        <f t="shared" ca="1" si="12"/>
        <v>(Bishopsford)</v>
      </c>
      <c r="D110" s="85">
        <f t="shared" ca="1" si="13"/>
        <v>8</v>
      </c>
      <c r="E110" s="77">
        <f t="shared" ca="1" si="14"/>
        <v>1</v>
      </c>
      <c r="F110" s="77">
        <f t="shared" ca="1" si="15"/>
        <v>0</v>
      </c>
      <c r="G110" s="78">
        <f t="shared" ca="1" si="16"/>
        <v>10</v>
      </c>
      <c r="H110" s="78">
        <f t="shared" ca="1" si="17"/>
        <v>10</v>
      </c>
      <c r="I110" s="78">
        <f ca="1">AllPlayers!X107</f>
        <v>31</v>
      </c>
      <c r="K110" s="75" t="str">
        <f t="shared" ca="1" si="18"/>
        <v>Mark Tomlin</v>
      </c>
      <c r="L110" s="84" t="str">
        <f t="shared" ca="1" si="19"/>
        <v>(Epsom)</v>
      </c>
      <c r="M110" s="86">
        <f t="shared" ca="1" si="20"/>
        <v>1</v>
      </c>
      <c r="N110" s="76">
        <f ca="1">AllPlayers!AC107</f>
        <v>62</v>
      </c>
    </row>
    <row r="111" spans="1:14" x14ac:dyDescent="0.2">
      <c r="A111" s="156">
        <f t="shared" si="21"/>
        <v>107</v>
      </c>
      <c r="B111" s="75" t="str">
        <f t="shared" ca="1" si="11"/>
        <v>Mel Bridger</v>
      </c>
      <c r="C111" s="84" t="str">
        <f t="shared" ca="1" si="12"/>
        <v>(Farmers)</v>
      </c>
      <c r="D111" s="85">
        <f t="shared" ca="1" si="13"/>
        <v>8</v>
      </c>
      <c r="E111" s="77">
        <f t="shared" ca="1" si="14"/>
        <v>1</v>
      </c>
      <c r="F111" s="77">
        <f t="shared" ca="1" si="15"/>
        <v>0</v>
      </c>
      <c r="G111" s="78">
        <f t="shared" ca="1" si="16"/>
        <v>10</v>
      </c>
      <c r="H111" s="78">
        <f t="shared" ca="1" si="17"/>
        <v>10</v>
      </c>
      <c r="I111" s="78">
        <f ca="1">AllPlayers!X108</f>
        <v>160</v>
      </c>
      <c r="K111" s="75" t="str">
        <f t="shared" ca="1" si="18"/>
        <v>Matt Hall</v>
      </c>
      <c r="L111" s="84" t="str">
        <f t="shared" ca="1" si="19"/>
        <v>(Sunbury)</v>
      </c>
      <c r="M111" s="86">
        <f t="shared" ca="1" si="20"/>
        <v>1</v>
      </c>
      <c r="N111" s="76">
        <f ca="1">AllPlayers!AC108</f>
        <v>134</v>
      </c>
    </row>
    <row r="112" spans="1:14" x14ac:dyDescent="0.2">
      <c r="A112" s="156">
        <f t="shared" si="21"/>
        <v>108</v>
      </c>
      <c r="B112" s="75" t="str">
        <f t="shared" ca="1" si="11"/>
        <v>Ben Sutton</v>
      </c>
      <c r="C112" s="84" t="str">
        <f t="shared" ca="1" si="12"/>
        <v>(Forestdale)</v>
      </c>
      <c r="D112" s="85">
        <f t="shared" ca="1" si="13"/>
        <v>3</v>
      </c>
      <c r="E112" s="77">
        <f t="shared" ca="1" si="14"/>
        <v>3</v>
      </c>
      <c r="F112" s="77">
        <f t="shared" ca="1" si="15"/>
        <v>0</v>
      </c>
      <c r="G112" s="78">
        <f t="shared" ca="1" si="16"/>
        <v>9</v>
      </c>
      <c r="H112" s="78">
        <f t="shared" ca="1" si="17"/>
        <v>9</v>
      </c>
      <c r="I112" s="78">
        <f ca="1">AllPlayers!X109</f>
        <v>89</v>
      </c>
      <c r="K112" s="75" t="str">
        <f t="shared" ca="1" si="18"/>
        <v>Paul Neate</v>
      </c>
      <c r="L112" s="84" t="str">
        <f t="shared" ca="1" si="19"/>
        <v>(Sunbury)</v>
      </c>
      <c r="M112" s="86">
        <f t="shared" ca="1" si="20"/>
        <v>1</v>
      </c>
      <c r="N112" s="76">
        <f ca="1">AllPlayers!AC109</f>
        <v>136</v>
      </c>
    </row>
    <row r="113" spans="1:14" x14ac:dyDescent="0.2">
      <c r="A113" s="156">
        <f t="shared" si="21"/>
        <v>109</v>
      </c>
      <c r="B113" s="75" t="str">
        <f t="shared" ca="1" si="11"/>
        <v>Paul Neate</v>
      </c>
      <c r="C113" s="84" t="str">
        <f t="shared" ca="1" si="12"/>
        <v>(Sunbury)</v>
      </c>
      <c r="D113" s="85">
        <f t="shared" ca="1" si="13"/>
        <v>5</v>
      </c>
      <c r="E113" s="77">
        <f t="shared" ca="1" si="14"/>
        <v>2</v>
      </c>
      <c r="F113" s="77">
        <f t="shared" ca="1" si="15"/>
        <v>0</v>
      </c>
      <c r="G113" s="78">
        <f t="shared" ca="1" si="16"/>
        <v>9</v>
      </c>
      <c r="H113" s="78">
        <f t="shared" ca="1" si="17"/>
        <v>9</v>
      </c>
      <c r="I113" s="78">
        <f ca="1">AllPlayers!X110</f>
        <v>136</v>
      </c>
      <c r="K113" s="75" t="str">
        <f t="shared" ca="1" si="18"/>
        <v>Paul Secular</v>
      </c>
      <c r="L113" s="84" t="str">
        <f t="shared" ca="1" si="19"/>
        <v>(WPBL)</v>
      </c>
      <c r="M113" s="86">
        <f t="shared" ca="1" si="20"/>
        <v>1</v>
      </c>
      <c r="N113" s="76">
        <f ca="1">AllPlayers!AC110</f>
        <v>236</v>
      </c>
    </row>
    <row r="114" spans="1:14" x14ac:dyDescent="0.2">
      <c r="A114" s="156">
        <f t="shared" si="21"/>
        <v>110</v>
      </c>
      <c r="B114" s="75" t="str">
        <f t="shared" ca="1" si="11"/>
        <v>Paul Mew</v>
      </c>
      <c r="C114" s="84" t="str">
        <f t="shared" ca="1" si="12"/>
        <v>(Bishopsford)</v>
      </c>
      <c r="D114" s="85">
        <f t="shared" ca="1" si="13"/>
        <v>9</v>
      </c>
      <c r="E114" s="77">
        <f t="shared" ca="1" si="14"/>
        <v>0</v>
      </c>
      <c r="F114" s="77">
        <f t="shared" ca="1" si="15"/>
        <v>0</v>
      </c>
      <c r="G114" s="78">
        <f t="shared" ca="1" si="16"/>
        <v>9</v>
      </c>
      <c r="H114" s="78">
        <f t="shared" ca="1" si="17"/>
        <v>9</v>
      </c>
      <c r="I114" s="78">
        <f ca="1">AllPlayers!X111</f>
        <v>35</v>
      </c>
      <c r="K114" s="75" t="str">
        <f t="shared" ca="1" si="18"/>
        <v>Scott Golding</v>
      </c>
      <c r="L114" s="84" t="str">
        <f t="shared" ca="1" si="19"/>
        <v>(St Peter's)</v>
      </c>
      <c r="M114" s="86">
        <f t="shared" ca="1" si="20"/>
        <v>1</v>
      </c>
      <c r="N114" s="76">
        <f ca="1">AllPlayers!AC111</f>
        <v>109</v>
      </c>
    </row>
    <row r="115" spans="1:14" x14ac:dyDescent="0.2">
      <c r="A115" s="156">
        <f t="shared" si="21"/>
        <v>111</v>
      </c>
      <c r="B115" s="75" t="str">
        <f t="shared" ca="1" si="11"/>
        <v>Steve Hylands</v>
      </c>
      <c r="C115" s="84" t="str">
        <f t="shared" ca="1" si="12"/>
        <v>(Forestdale)</v>
      </c>
      <c r="D115" s="85">
        <f t="shared" ca="1" si="13"/>
        <v>4</v>
      </c>
      <c r="E115" s="77">
        <f t="shared" ca="1" si="14"/>
        <v>2</v>
      </c>
      <c r="F115" s="77">
        <f t="shared" ca="1" si="15"/>
        <v>0</v>
      </c>
      <c r="G115" s="78">
        <f t="shared" ca="1" si="16"/>
        <v>8</v>
      </c>
      <c r="H115" s="78">
        <f t="shared" ca="1" si="17"/>
        <v>8</v>
      </c>
      <c r="I115" s="78">
        <f ca="1">AllPlayers!X112</f>
        <v>87</v>
      </c>
      <c r="K115" s="75" t="str">
        <f t="shared" ca="1" si="18"/>
        <v>Wayne Harrison</v>
      </c>
      <c r="L115" s="84" t="str">
        <f t="shared" ca="1" si="19"/>
        <v>(Forestdale)</v>
      </c>
      <c r="M115" s="86">
        <f t="shared" ca="1" si="20"/>
        <v>1</v>
      </c>
      <c r="N115" s="76">
        <f ca="1">AllPlayers!AC112</f>
        <v>81</v>
      </c>
    </row>
    <row r="116" spans="1:14" x14ac:dyDescent="0.2">
      <c r="A116" s="156">
        <f t="shared" si="21"/>
        <v>112</v>
      </c>
      <c r="B116" s="75" t="str">
        <f t="shared" ca="1" si="11"/>
        <v>John Watson</v>
      </c>
      <c r="C116" s="84" t="str">
        <f t="shared" ca="1" si="12"/>
        <v>(Epsom)</v>
      </c>
      <c r="D116" s="85">
        <f t="shared" ca="1" si="13"/>
        <v>6</v>
      </c>
      <c r="E116" s="77">
        <f t="shared" ca="1" si="14"/>
        <v>1</v>
      </c>
      <c r="F116" s="77">
        <f t="shared" ca="1" si="15"/>
        <v>0</v>
      </c>
      <c r="G116" s="78">
        <f t="shared" ca="1" si="16"/>
        <v>8</v>
      </c>
      <c r="H116" s="78">
        <f t="shared" ca="1" si="17"/>
        <v>8</v>
      </c>
      <c r="I116" s="78">
        <f ca="1">AllPlayers!X113</f>
        <v>60</v>
      </c>
      <c r="K116" s="75" t="str">
        <f t="shared" ca="1" si="18"/>
        <v>Alan Crook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163</v>
      </c>
    </row>
    <row r="117" spans="1:14" x14ac:dyDescent="0.2">
      <c r="A117" s="156">
        <f t="shared" si="21"/>
        <v>113</v>
      </c>
      <c r="B117" s="75" t="str">
        <f t="shared" ca="1" si="11"/>
        <v>Connor Sutton</v>
      </c>
      <c r="C117" s="84" t="str">
        <f t="shared" ca="1" si="12"/>
        <v>(St Peter's)</v>
      </c>
      <c r="D117" s="85">
        <f t="shared" ca="1" si="13"/>
        <v>3</v>
      </c>
      <c r="E117" s="77">
        <f t="shared" ca="1" si="14"/>
        <v>2</v>
      </c>
      <c r="F117" s="77">
        <f t="shared" ca="1" si="15"/>
        <v>0</v>
      </c>
      <c r="G117" s="78">
        <f t="shared" ca="1" si="16"/>
        <v>7</v>
      </c>
      <c r="H117" s="78">
        <f t="shared" ca="1" si="17"/>
        <v>7</v>
      </c>
      <c r="I117" s="78">
        <f ca="1">AllPlayers!X114</f>
        <v>115</v>
      </c>
      <c r="K117" s="75" t="str">
        <f t="shared" ca="1" si="18"/>
        <v>Ashley Holgate</v>
      </c>
      <c r="L117" s="84" t="str">
        <f t="shared" ca="1" si="19"/>
        <v>(WPBL)</v>
      </c>
      <c r="M117" s="86">
        <f t="shared" ca="1" si="20"/>
        <v>0</v>
      </c>
      <c r="N117" s="76">
        <f ca="1">AllPlayers!AC114</f>
        <v>237</v>
      </c>
    </row>
    <row r="118" spans="1:14" x14ac:dyDescent="0.2">
      <c r="A118" s="156">
        <f t="shared" si="21"/>
        <v>114</v>
      </c>
      <c r="B118" s="75" t="str">
        <f t="shared" ca="1" si="11"/>
        <v>Carl Chambers</v>
      </c>
      <c r="C118" s="84" t="str">
        <f t="shared" ca="1" si="12"/>
        <v>(West Byfleet)</v>
      </c>
      <c r="D118" s="85">
        <f t="shared" ca="1" si="13"/>
        <v>5</v>
      </c>
      <c r="E118" s="77">
        <f t="shared" ca="1" si="14"/>
        <v>1</v>
      </c>
      <c r="F118" s="77">
        <f t="shared" ca="1" si="15"/>
        <v>0</v>
      </c>
      <c r="G118" s="78">
        <f t="shared" ca="1" si="16"/>
        <v>7</v>
      </c>
      <c r="H118" s="78">
        <f t="shared" ca="1" si="17"/>
        <v>7</v>
      </c>
      <c r="I118" s="78">
        <f ca="1">AllPlayers!X115</f>
        <v>215</v>
      </c>
      <c r="K118" s="75" t="str">
        <f t="shared" ca="1" si="18"/>
        <v>Bill Fleming</v>
      </c>
      <c r="L118" s="84" t="str">
        <f t="shared" ca="1" si="19"/>
        <v>(Epsom)</v>
      </c>
      <c r="M118" s="86">
        <f t="shared" ca="1" si="20"/>
        <v>0</v>
      </c>
      <c r="N118" s="76">
        <f ca="1">AllPlayers!AC115</f>
        <v>59</v>
      </c>
    </row>
    <row r="119" spans="1:14" x14ac:dyDescent="0.2">
      <c r="A119" s="156">
        <f t="shared" si="21"/>
        <v>115</v>
      </c>
      <c r="B119" s="75" t="str">
        <f t="shared" ca="1" si="11"/>
        <v>Ian Gower</v>
      </c>
      <c r="C119" s="84" t="str">
        <f t="shared" ca="1" si="12"/>
        <v>(Bishopsford)</v>
      </c>
      <c r="D119" s="85">
        <f t="shared" ca="1" si="13"/>
        <v>7</v>
      </c>
      <c r="E119" s="77">
        <f t="shared" ca="1" si="14"/>
        <v>0</v>
      </c>
      <c r="F119" s="77">
        <f t="shared" ca="1" si="15"/>
        <v>0</v>
      </c>
      <c r="G119" s="78">
        <f t="shared" ca="1" si="16"/>
        <v>7</v>
      </c>
      <c r="H119" s="78">
        <f t="shared" ca="1" si="17"/>
        <v>7</v>
      </c>
      <c r="I119" s="78">
        <f ca="1">AllPlayers!X116</f>
        <v>37</v>
      </c>
      <c r="K119" s="75" t="str">
        <f t="shared" ca="1" si="18"/>
        <v>Bill Pavitt</v>
      </c>
      <c r="L119" s="84" t="str">
        <f t="shared" ca="1" si="19"/>
        <v>(Epsom)</v>
      </c>
      <c r="M119" s="86">
        <f t="shared" ca="1" si="20"/>
        <v>0</v>
      </c>
      <c r="N119" s="76">
        <f ca="1">AllPlayers!AC116</f>
        <v>55</v>
      </c>
    </row>
    <row r="120" spans="1:14" x14ac:dyDescent="0.2">
      <c r="A120" s="156">
        <f t="shared" si="21"/>
        <v>116</v>
      </c>
      <c r="B120" s="75" t="str">
        <f t="shared" ca="1" si="11"/>
        <v>Tony Major</v>
      </c>
      <c r="C120" s="84" t="str">
        <f t="shared" ca="1" si="12"/>
        <v>(St Peter's)</v>
      </c>
      <c r="D120" s="85">
        <f t="shared" ca="1" si="13"/>
        <v>4</v>
      </c>
      <c r="E120" s="77">
        <f t="shared" ca="1" si="14"/>
        <v>1</v>
      </c>
      <c r="F120" s="77">
        <f t="shared" ca="1" si="15"/>
        <v>0</v>
      </c>
      <c r="G120" s="78">
        <f t="shared" ca="1" si="16"/>
        <v>6</v>
      </c>
      <c r="H120" s="78">
        <f t="shared" ca="1" si="17"/>
        <v>6</v>
      </c>
      <c r="I120" s="78">
        <f ca="1">AllPlayers!X117</f>
        <v>114</v>
      </c>
      <c r="K120" s="75" t="str">
        <f t="shared" ca="1" si="18"/>
        <v>Carl Sayer</v>
      </c>
      <c r="L120" s="84" t="str">
        <f t="shared" ca="1" si="19"/>
        <v>(Forestdale)</v>
      </c>
      <c r="M120" s="86">
        <f t="shared" ca="1" si="20"/>
        <v>0</v>
      </c>
      <c r="N120" s="76">
        <f ca="1">AllPlayers!AC117</f>
        <v>84</v>
      </c>
    </row>
    <row r="121" spans="1:14" x14ac:dyDescent="0.2">
      <c r="A121" s="156">
        <f t="shared" si="21"/>
        <v>117</v>
      </c>
      <c r="B121" s="75" t="str">
        <f t="shared" ca="1" si="11"/>
        <v>Carl Sayer</v>
      </c>
      <c r="C121" s="84" t="str">
        <f t="shared" ca="1" si="12"/>
        <v>(Forestdale)</v>
      </c>
      <c r="D121" s="85">
        <f t="shared" ca="1" si="13"/>
        <v>6</v>
      </c>
      <c r="E121" s="77">
        <f t="shared" ca="1" si="14"/>
        <v>0</v>
      </c>
      <c r="F121" s="77">
        <f t="shared" ca="1" si="15"/>
        <v>0</v>
      </c>
      <c r="G121" s="78">
        <f t="shared" ca="1" si="16"/>
        <v>6</v>
      </c>
      <c r="H121" s="78">
        <f t="shared" ca="1" si="17"/>
        <v>6</v>
      </c>
      <c r="I121" s="78">
        <f ca="1">AllPlayers!X118</f>
        <v>84</v>
      </c>
      <c r="K121" s="75" t="str">
        <f t="shared" ca="1" si="18"/>
        <v>Connor Sutton</v>
      </c>
      <c r="L121" s="84" t="str">
        <f t="shared" ca="1" si="19"/>
        <v>(St Peter's)</v>
      </c>
      <c r="M121" s="86">
        <f t="shared" ca="1" si="20"/>
        <v>0</v>
      </c>
      <c r="N121" s="76">
        <f ca="1">AllPlayers!AC118</f>
        <v>115</v>
      </c>
    </row>
    <row r="122" spans="1:14" x14ac:dyDescent="0.2">
      <c r="A122" s="156">
        <f t="shared" si="21"/>
        <v>118</v>
      </c>
      <c r="B122" s="75" t="str">
        <f t="shared" ca="1" si="11"/>
        <v>Daniel Barley</v>
      </c>
      <c r="C122" s="84" t="str">
        <f t="shared" ca="1" si="12"/>
        <v>(St Peter's)</v>
      </c>
      <c r="D122" s="85">
        <f t="shared" ca="1" si="13"/>
        <v>6</v>
      </c>
      <c r="E122" s="77">
        <f t="shared" ca="1" si="14"/>
        <v>0</v>
      </c>
      <c r="F122" s="77">
        <f t="shared" ca="1" si="15"/>
        <v>0</v>
      </c>
      <c r="G122" s="78">
        <f t="shared" ca="1" si="16"/>
        <v>6</v>
      </c>
      <c r="H122" s="78">
        <f t="shared" ca="1" si="17"/>
        <v>6</v>
      </c>
      <c r="I122" s="78">
        <f ca="1">AllPlayers!X119</f>
        <v>112</v>
      </c>
      <c r="K122" s="75" t="str">
        <f t="shared" ca="1" si="18"/>
        <v xml:space="preserve">Dan Perren </v>
      </c>
      <c r="L122" s="84" t="str">
        <f t="shared" ca="1" si="19"/>
        <v>(Arnie's Army)</v>
      </c>
      <c r="M122" s="86">
        <f t="shared" ca="1" si="20"/>
        <v>0</v>
      </c>
      <c r="N122" s="76">
        <f ca="1">AllPlayers!AC119</f>
        <v>9</v>
      </c>
    </row>
    <row r="123" spans="1:14" x14ac:dyDescent="0.2">
      <c r="A123" s="156">
        <f t="shared" si="21"/>
        <v>119</v>
      </c>
      <c r="B123" s="75" t="str">
        <f t="shared" ca="1" si="11"/>
        <v>Darren Clarke</v>
      </c>
      <c r="C123" s="84" t="str">
        <f t="shared" ca="1" si="12"/>
        <v>(Epsom)</v>
      </c>
      <c r="D123" s="85">
        <f t="shared" ca="1" si="13"/>
        <v>6</v>
      </c>
      <c r="E123" s="77">
        <f t="shared" ca="1" si="14"/>
        <v>0</v>
      </c>
      <c r="F123" s="77">
        <f t="shared" ca="1" si="15"/>
        <v>0</v>
      </c>
      <c r="G123" s="78">
        <f t="shared" ca="1" si="16"/>
        <v>6</v>
      </c>
      <c r="H123" s="78">
        <f t="shared" ca="1" si="17"/>
        <v>6</v>
      </c>
      <c r="I123" s="78">
        <f ca="1">AllPlayers!X120</f>
        <v>61</v>
      </c>
      <c r="K123" s="75" t="str">
        <f t="shared" ca="1" si="18"/>
        <v>Daniel O'Keeffe</v>
      </c>
      <c r="L123" s="84" t="str">
        <f t="shared" ca="1" si="19"/>
        <v>(Bishopsford)</v>
      </c>
      <c r="M123" s="86">
        <f t="shared" ca="1" si="20"/>
        <v>0</v>
      </c>
      <c r="N123" s="76">
        <f ca="1">AllPlayers!AC120</f>
        <v>42</v>
      </c>
    </row>
    <row r="124" spans="1:14" x14ac:dyDescent="0.2">
      <c r="A124" s="156">
        <f t="shared" si="21"/>
        <v>120</v>
      </c>
      <c r="B124" s="75" t="str">
        <f t="shared" ca="1" si="11"/>
        <v>Alan Crook</v>
      </c>
      <c r="C124" s="84" t="str">
        <f t="shared" ca="1" si="12"/>
        <v>(Farmers)</v>
      </c>
      <c r="D124" s="85">
        <f t="shared" ca="1" si="13"/>
        <v>3</v>
      </c>
      <c r="E124" s="77">
        <f t="shared" ca="1" si="14"/>
        <v>1</v>
      </c>
      <c r="F124" s="77">
        <f t="shared" ca="1" si="15"/>
        <v>0</v>
      </c>
      <c r="G124" s="78">
        <f t="shared" ca="1" si="16"/>
        <v>5</v>
      </c>
      <c r="H124" s="78">
        <f t="shared" ca="1" si="17"/>
        <v>5</v>
      </c>
      <c r="I124" s="78">
        <f ca="1">AllPlayers!X121</f>
        <v>163</v>
      </c>
      <c r="K124" s="75" t="str">
        <f t="shared" ca="1" si="18"/>
        <v>Darren Clarke</v>
      </c>
      <c r="L124" s="84" t="str">
        <f t="shared" ca="1" si="19"/>
        <v>(Epsom)</v>
      </c>
      <c r="M124" s="86">
        <f t="shared" ca="1" si="20"/>
        <v>0</v>
      </c>
      <c r="N124" s="76">
        <f ca="1">AllPlayers!AC121</f>
        <v>61</v>
      </c>
    </row>
    <row r="125" spans="1:14" x14ac:dyDescent="0.2">
      <c r="A125" s="156">
        <f t="shared" si="21"/>
        <v>121</v>
      </c>
      <c r="B125" s="75" t="str">
        <f t="shared" ca="1" si="11"/>
        <v>Bill Pavitt</v>
      </c>
      <c r="C125" s="84" t="str">
        <f t="shared" ca="1" si="12"/>
        <v>(Epsom)</v>
      </c>
      <c r="D125" s="85">
        <f t="shared" ca="1" si="13"/>
        <v>3</v>
      </c>
      <c r="E125" s="77">
        <f t="shared" ca="1" si="14"/>
        <v>1</v>
      </c>
      <c r="F125" s="77">
        <f t="shared" ca="1" si="15"/>
        <v>0</v>
      </c>
      <c r="G125" s="78">
        <f t="shared" ca="1" si="16"/>
        <v>5</v>
      </c>
      <c r="H125" s="78">
        <f t="shared" ca="1" si="17"/>
        <v>5</v>
      </c>
      <c r="I125" s="78">
        <f ca="1">AllPlayers!X122</f>
        <v>55</v>
      </c>
      <c r="K125" s="75" t="str">
        <f t="shared" ca="1" si="18"/>
        <v>Dave Godfrey</v>
      </c>
      <c r="L125" s="84" t="str">
        <f t="shared" ca="1" si="19"/>
        <v>(St Peter's)</v>
      </c>
      <c r="M125" s="86">
        <f t="shared" ca="1" si="20"/>
        <v>0</v>
      </c>
      <c r="N125" s="76">
        <f ca="1">AllPlayers!AC122</f>
        <v>117</v>
      </c>
    </row>
    <row r="126" spans="1:14" x14ac:dyDescent="0.2">
      <c r="A126" s="156">
        <f t="shared" si="21"/>
        <v>122</v>
      </c>
      <c r="B126" s="75" t="str">
        <f t="shared" ca="1" si="11"/>
        <v>James O Malley</v>
      </c>
      <c r="C126" s="84" t="str">
        <f t="shared" ca="1" si="12"/>
        <v>(St Peter's)</v>
      </c>
      <c r="D126" s="85">
        <f t="shared" ca="1" si="13"/>
        <v>3</v>
      </c>
      <c r="E126" s="77">
        <f t="shared" ca="1" si="14"/>
        <v>1</v>
      </c>
      <c r="F126" s="77">
        <f t="shared" ca="1" si="15"/>
        <v>0</v>
      </c>
      <c r="G126" s="78">
        <f t="shared" ca="1" si="16"/>
        <v>5</v>
      </c>
      <c r="H126" s="78">
        <f t="shared" ca="1" si="17"/>
        <v>5</v>
      </c>
      <c r="I126" s="78">
        <f ca="1">AllPlayers!X123</f>
        <v>113</v>
      </c>
      <c r="K126" s="75" t="str">
        <f t="shared" ca="1" si="18"/>
        <v>Dave McIntosh</v>
      </c>
      <c r="L126" s="84" t="str">
        <f t="shared" ca="1" si="19"/>
        <v>(St Peter's)</v>
      </c>
      <c r="M126" s="86">
        <f t="shared" ca="1" si="20"/>
        <v>0</v>
      </c>
      <c r="N126" s="76">
        <f ca="1">AllPlayers!AC123</f>
        <v>102</v>
      </c>
    </row>
    <row r="127" spans="1:14" x14ac:dyDescent="0.2">
      <c r="A127" s="156">
        <f t="shared" si="21"/>
        <v>123</v>
      </c>
      <c r="B127" s="75" t="str">
        <f t="shared" ca="1" si="11"/>
        <v>Daniel O'Keeffe</v>
      </c>
      <c r="C127" s="84" t="str">
        <f t="shared" ca="1" si="12"/>
        <v>(Bishopsford)</v>
      </c>
      <c r="D127" s="85">
        <f t="shared" ca="1" si="13"/>
        <v>5</v>
      </c>
      <c r="E127" s="77">
        <f t="shared" ca="1" si="14"/>
        <v>0</v>
      </c>
      <c r="F127" s="77">
        <f t="shared" ca="1" si="15"/>
        <v>0</v>
      </c>
      <c r="G127" s="78">
        <f t="shared" ca="1" si="16"/>
        <v>5</v>
      </c>
      <c r="H127" s="78">
        <f t="shared" ca="1" si="17"/>
        <v>5</v>
      </c>
      <c r="I127" s="78">
        <f ca="1">AllPlayers!X124</f>
        <v>42</v>
      </c>
      <c r="K127" s="75" t="str">
        <f t="shared" ca="1" si="18"/>
        <v>Greg Martin</v>
      </c>
      <c r="L127" s="84" t="str">
        <f t="shared" ca="1" si="19"/>
        <v>(St Peter's)</v>
      </c>
      <c r="M127" s="86">
        <f t="shared" ca="1" si="20"/>
        <v>0</v>
      </c>
      <c r="N127" s="76">
        <f ca="1">AllPlayers!AC124</f>
        <v>111</v>
      </c>
    </row>
    <row r="128" spans="1:14" x14ac:dyDescent="0.2">
      <c r="A128" s="156">
        <f t="shared" si="21"/>
        <v>124</v>
      </c>
      <c r="B128" s="75" t="str">
        <f t="shared" ca="1" si="11"/>
        <v>Charlie Gardner</v>
      </c>
      <c r="C128" s="84" t="str">
        <f t="shared" ca="1" si="12"/>
        <v>(Sunbury)</v>
      </c>
      <c r="D128" s="85">
        <f t="shared" ca="1" si="13"/>
        <v>0</v>
      </c>
      <c r="E128" s="77">
        <f t="shared" ca="1" si="14"/>
        <v>1</v>
      </c>
      <c r="F128" s="77">
        <f t="shared" ca="1" si="15"/>
        <v>0</v>
      </c>
      <c r="G128" s="78">
        <f t="shared" ca="1" si="16"/>
        <v>2</v>
      </c>
      <c r="H128" s="78">
        <f t="shared" ca="1" si="17"/>
        <v>2</v>
      </c>
      <c r="I128" s="78">
        <f ca="1">AllPlayers!X125</f>
        <v>137</v>
      </c>
      <c r="K128" s="75" t="str">
        <f t="shared" ca="1" si="18"/>
        <v>James O Malley</v>
      </c>
      <c r="L128" s="84" t="str">
        <f t="shared" ca="1" si="19"/>
        <v>(St Peter's)</v>
      </c>
      <c r="M128" s="86">
        <f t="shared" ca="1" si="20"/>
        <v>0</v>
      </c>
      <c r="N128" s="76">
        <f ca="1">AllPlayers!AC125</f>
        <v>113</v>
      </c>
    </row>
    <row r="129" spans="1:14" x14ac:dyDescent="0.2">
      <c r="A129" s="156">
        <f t="shared" si="21"/>
        <v>125</v>
      </c>
      <c r="B129" s="75" t="str">
        <f t="shared" ca="1" si="11"/>
        <v>Lewis Ede</v>
      </c>
      <c r="C129" s="84" t="str">
        <f t="shared" ca="1" si="12"/>
        <v>(Epsom)</v>
      </c>
      <c r="D129" s="85">
        <f t="shared" ca="1" si="13"/>
        <v>1</v>
      </c>
      <c r="E129" s="77">
        <f t="shared" ca="1" si="14"/>
        <v>0</v>
      </c>
      <c r="F129" s="77">
        <f t="shared" ca="1" si="15"/>
        <v>0</v>
      </c>
      <c r="G129" s="78">
        <f t="shared" ca="1" si="16"/>
        <v>1</v>
      </c>
      <c r="H129" s="78">
        <f t="shared" ca="1" si="17"/>
        <v>1</v>
      </c>
      <c r="I129" s="78">
        <f ca="1">AllPlayers!X126</f>
        <v>63</v>
      </c>
      <c r="K129" s="75" t="str">
        <f t="shared" ca="1" si="18"/>
        <v>Laurie Selbie</v>
      </c>
      <c r="L129" s="84" t="str">
        <f t="shared" ca="1" si="19"/>
        <v>(Farmers)</v>
      </c>
      <c r="M129" s="86">
        <f t="shared" ca="1" si="20"/>
        <v>0</v>
      </c>
      <c r="N129" s="76">
        <f ca="1">AllPlayers!AC126</f>
        <v>157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Lee Jeffreys</v>
      </c>
      <c r="L130" s="84" t="str">
        <f t="shared" ca="1" si="19"/>
        <v>(Bishopsford)</v>
      </c>
      <c r="M130" s="86">
        <f t="shared" ca="1" si="20"/>
        <v>0</v>
      </c>
      <c r="N130" s="76">
        <f ca="1">AllPlayers!AC127</f>
        <v>40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Lee Jeffrey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34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Lewis Ede</v>
      </c>
      <c r="L132" s="84" t="str">
        <f t="shared" ca="1" si="19"/>
        <v>(Epsom)</v>
      </c>
      <c r="M132" s="86">
        <f t="shared" ca="1" si="20"/>
        <v>0</v>
      </c>
      <c r="N132" s="76">
        <f ca="1">AllPlayers!AC129</f>
        <v>63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Luke Constable</v>
      </c>
      <c r="L133" s="84" t="str">
        <f t="shared" ref="L133:L196" ca="1" si="30">IF(LEN(K133)&gt;0,VLOOKUP(VLOOKUP($N133,PlayerID,3,FALSE),Teams,3,FALSE),"")</f>
        <v>(Bishopsford)</v>
      </c>
      <c r="M133" s="86">
        <f t="shared" ref="M133:M196" ca="1" si="31">IF(LEN(K133)&gt;0,VLOOKUP(N133,PlayerID,25,FALSE),"")</f>
        <v>0</v>
      </c>
      <c r="N133" s="76">
        <f ca="1">AllPlayers!AC130</f>
        <v>41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Matt Clare</v>
      </c>
      <c r="L134" s="84" t="str">
        <f t="shared" ca="1" si="30"/>
        <v>(West Byfleet)</v>
      </c>
      <c r="M134" s="86">
        <f t="shared" ca="1" si="31"/>
        <v>0</v>
      </c>
      <c r="N134" s="76">
        <f ca="1">AllPlayers!AC131</f>
        <v>213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Michael Paine</v>
      </c>
      <c r="L135" s="84" t="str">
        <f t="shared" ca="1" si="30"/>
        <v>(Bishopsford)</v>
      </c>
      <c r="M135" s="86">
        <f t="shared" ca="1" si="31"/>
        <v>0</v>
      </c>
      <c r="N135" s="76">
        <f ca="1">AllPlayers!AC132</f>
        <v>33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No Player StP</v>
      </c>
      <c r="L136" s="84" t="str">
        <f t="shared" ca="1" si="30"/>
        <v>(St Peter's)</v>
      </c>
      <c r="M136" s="86">
        <f t="shared" ca="1" si="31"/>
        <v>0</v>
      </c>
      <c r="N136" s="76">
        <f ca="1">AllPlayers!AC133</f>
        <v>118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No Player</v>
      </c>
      <c r="L137" s="84" t="str">
        <f t="shared" ca="1" si="30"/>
        <v>(Farmers)</v>
      </c>
      <c r="M137" s="86">
        <f t="shared" ca="1" si="31"/>
        <v>0</v>
      </c>
      <c r="N137" s="76">
        <f ca="1">AllPlayers!AC134</f>
        <v>162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Paul Mew</v>
      </c>
      <c r="L138" s="84" t="str">
        <f t="shared" ca="1" si="30"/>
        <v>(Bishopsford)</v>
      </c>
      <c r="M138" s="86">
        <f t="shared" ca="1" si="31"/>
        <v>0</v>
      </c>
      <c r="N138" s="76">
        <f ca="1">AllPlayers!AC135</f>
        <v>35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Peter Munt</v>
      </c>
      <c r="L139" s="84" t="str">
        <f t="shared" ca="1" si="30"/>
        <v>(Arnie's Army)</v>
      </c>
      <c r="M139" s="86">
        <f t="shared" ca="1" si="31"/>
        <v>0</v>
      </c>
      <c r="N139" s="76">
        <f ca="1">AllPlayers!AC136</f>
        <v>2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Ron Godbeer</v>
      </c>
      <c r="L140" s="84" t="str">
        <f t="shared" ca="1" si="30"/>
        <v>(WWMC)</v>
      </c>
      <c r="M140" s="86">
        <f t="shared" ca="1" si="31"/>
        <v>0</v>
      </c>
      <c r="N140" s="76">
        <f ca="1">AllPlayers!AC137</f>
        <v>182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Stan Coleman</v>
      </c>
      <c r="L141" s="84" t="str">
        <f t="shared" ca="1" si="30"/>
        <v>(West Byfleet)</v>
      </c>
      <c r="M141" s="86">
        <f t="shared" ca="1" si="31"/>
        <v>0</v>
      </c>
      <c r="N141" s="76">
        <f ca="1">AllPlayers!AC138</f>
        <v>210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Tom Philbey</v>
      </c>
      <c r="L142" s="84" t="str">
        <f t="shared" ca="1" si="30"/>
        <v>(St Peter's)</v>
      </c>
      <c r="M142" s="86">
        <f t="shared" ca="1" si="31"/>
        <v>0</v>
      </c>
      <c r="N142" s="76">
        <f ca="1">AllPlayers!AC139</f>
        <v>116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Tony Gant</v>
      </c>
      <c r="L143" s="84" t="str">
        <f t="shared" ca="1" si="30"/>
        <v>(West Byfleet)</v>
      </c>
      <c r="M143" s="86">
        <f t="shared" ca="1" si="31"/>
        <v>0</v>
      </c>
      <c r="N143" s="76">
        <f ca="1">AllPlayers!AC140</f>
        <v>209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Tony Major</v>
      </c>
      <c r="L144" s="84" t="str">
        <f t="shared" ca="1" si="30"/>
        <v>(St Peter's)</v>
      </c>
      <c r="M144" s="86">
        <f t="shared" ca="1" si="31"/>
        <v>0</v>
      </c>
      <c r="N144" s="76">
        <f ca="1">AllPlayers!AC141</f>
        <v>114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>
        <f ca="1">AllPlayers!X337</f>
        <v>237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>
        <f ca="1">AllPlayers!X338</f>
        <v>59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9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117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111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40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213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33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162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118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182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210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116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K127" sqref="K127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583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656</v>
      </c>
      <c r="C3" s="175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579</v>
      </c>
      <c r="C4" s="175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8" t="s">
        <v>588</v>
      </c>
      <c r="C5" s="175">
        <v>158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788</v>
      </c>
      <c r="C6" s="176">
        <v>158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7" t="s">
        <v>814</v>
      </c>
      <c r="C7" s="175">
        <v>156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8" t="s">
        <v>588</v>
      </c>
      <c r="C8" s="175">
        <v>154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8" t="s">
        <v>591</v>
      </c>
      <c r="C9" s="175">
        <v>152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7" t="s">
        <v>684</v>
      </c>
      <c r="C10" s="176">
        <v>148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807</v>
      </c>
      <c r="C11" s="175">
        <v>147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7" t="s">
        <v>771</v>
      </c>
      <c r="C12" s="176">
        <v>141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8" t="s">
        <v>579</v>
      </c>
      <c r="C13" s="176">
        <v>141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797</v>
      </c>
      <c r="C14" s="175">
        <v>138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712</v>
      </c>
      <c r="C15" s="176">
        <v>136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8" t="s">
        <v>827</v>
      </c>
      <c r="C16" s="175">
        <v>136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4" t="s">
        <v>799</v>
      </c>
      <c r="C17" s="175">
        <v>135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4" t="s">
        <v>821</v>
      </c>
      <c r="C18" s="175">
        <v>134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787</v>
      </c>
      <c r="C19" s="175">
        <v>132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578</v>
      </c>
      <c r="C20" s="175">
        <v>131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4" t="s">
        <v>811</v>
      </c>
      <c r="C21" s="175">
        <v>130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684</v>
      </c>
      <c r="C22" s="175">
        <v>130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684</v>
      </c>
      <c r="C23" s="175">
        <v>130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 t="s">
        <v>666</v>
      </c>
      <c r="C24" s="175">
        <v>129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805</v>
      </c>
      <c r="C25" s="175">
        <v>126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8" t="s">
        <v>778</v>
      </c>
      <c r="C26" s="175">
        <v>126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7" t="s">
        <v>604</v>
      </c>
      <c r="C27" s="176">
        <v>126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7" t="s">
        <v>736</v>
      </c>
      <c r="C28" s="176">
        <v>125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591</v>
      </c>
      <c r="C29" s="175">
        <v>125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815</v>
      </c>
      <c r="C30" s="175">
        <v>124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588</v>
      </c>
      <c r="C31" s="175">
        <v>123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785</v>
      </c>
      <c r="C32" s="175">
        <v>122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7" t="s">
        <v>788</v>
      </c>
      <c r="C33" s="176">
        <v>121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8" t="s">
        <v>597</v>
      </c>
      <c r="C34" s="175">
        <v>121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817</v>
      </c>
      <c r="C35" s="175">
        <v>121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7" t="s">
        <v>597</v>
      </c>
      <c r="C36" s="175">
        <v>121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693</v>
      </c>
      <c r="C37" s="175">
        <v>120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587</v>
      </c>
      <c r="C38" s="175">
        <v>120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610</v>
      </c>
      <c r="C39" s="175">
        <v>120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711</v>
      </c>
      <c r="C40" s="175">
        <v>120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597</v>
      </c>
      <c r="C41" s="175">
        <v>120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 t="s">
        <v>601</v>
      </c>
      <c r="C42" s="175">
        <v>120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8" t="s">
        <v>582</v>
      </c>
      <c r="C43" s="175">
        <v>120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786</v>
      </c>
      <c r="C44" s="175">
        <v>120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8" t="s">
        <v>621</v>
      </c>
      <c r="C45" s="175">
        <v>119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772</v>
      </c>
      <c r="C46" s="175">
        <v>118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8" t="s">
        <v>586</v>
      </c>
      <c r="C47" s="175">
        <v>118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794</v>
      </c>
      <c r="C48" s="176">
        <v>118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827</v>
      </c>
      <c r="C49" s="176">
        <v>117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 t="s">
        <v>794</v>
      </c>
      <c r="C50" s="176">
        <v>117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597</v>
      </c>
      <c r="C51" s="175">
        <v>116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587</v>
      </c>
      <c r="C52" s="175">
        <v>116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4" t="s">
        <v>736</v>
      </c>
      <c r="C53" s="175">
        <v>116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7" t="s">
        <v>774</v>
      </c>
      <c r="C54" s="176">
        <v>116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640</v>
      </c>
      <c r="C55" s="175">
        <v>116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808</v>
      </c>
      <c r="C56" s="175">
        <v>116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584</v>
      </c>
      <c r="C57" s="175">
        <v>116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787</v>
      </c>
      <c r="C58" s="175">
        <v>116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587</v>
      </c>
      <c r="C59" s="176">
        <v>116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633</v>
      </c>
      <c r="C60" s="175">
        <v>116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4" t="s">
        <v>583</v>
      </c>
      <c r="C61" s="175">
        <v>116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 t="s">
        <v>772</v>
      </c>
      <c r="C62" s="176">
        <v>116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578</v>
      </c>
      <c r="C63" s="175">
        <v>115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613</v>
      </c>
      <c r="C64" s="175">
        <v>114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 t="s">
        <v>659</v>
      </c>
      <c r="C65" s="176">
        <v>114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 t="s">
        <v>629</v>
      </c>
      <c r="C66" s="175">
        <v>113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4" t="s">
        <v>718</v>
      </c>
      <c r="C67" s="176">
        <v>113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 t="s">
        <v>587</v>
      </c>
      <c r="C68" s="175">
        <v>113</v>
      </c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8" t="s">
        <v>785</v>
      </c>
      <c r="C69" s="175">
        <v>112</v>
      </c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806</v>
      </c>
      <c r="C70" s="175">
        <v>112</v>
      </c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694</v>
      </c>
      <c r="C71" s="175">
        <v>112</v>
      </c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 t="s">
        <v>666</v>
      </c>
      <c r="C72" s="176">
        <v>112</v>
      </c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604</v>
      </c>
      <c r="C73" s="175">
        <v>112</v>
      </c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774</v>
      </c>
      <c r="C74" s="175">
        <v>111</v>
      </c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712</v>
      </c>
      <c r="C75" s="175">
        <v>111</v>
      </c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8" t="s">
        <v>820</v>
      </c>
      <c r="C76" s="175">
        <v>111</v>
      </c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4" t="s">
        <v>772</v>
      </c>
      <c r="C77" s="175">
        <v>111</v>
      </c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8" t="s">
        <v>774</v>
      </c>
      <c r="C78" s="175">
        <v>110</v>
      </c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 t="s">
        <v>597</v>
      </c>
      <c r="C79" s="175">
        <v>110</v>
      </c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 t="s">
        <v>622</v>
      </c>
      <c r="C80" s="175">
        <v>110</v>
      </c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827</v>
      </c>
      <c r="C81" s="175">
        <v>110</v>
      </c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772</v>
      </c>
      <c r="C82" s="175">
        <v>109</v>
      </c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578</v>
      </c>
      <c r="C83" s="175">
        <v>109</v>
      </c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825</v>
      </c>
      <c r="C84" s="175">
        <v>109</v>
      </c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4" t="s">
        <v>778</v>
      </c>
      <c r="C85" s="176">
        <v>109</v>
      </c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8" t="s">
        <v>635</v>
      </c>
      <c r="C86" s="175">
        <v>108</v>
      </c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7" t="s">
        <v>613</v>
      </c>
      <c r="C87" s="175">
        <v>108</v>
      </c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609</v>
      </c>
      <c r="C88" s="175">
        <v>108</v>
      </c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672</v>
      </c>
      <c r="C89" s="175">
        <v>108</v>
      </c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7" t="s">
        <v>798</v>
      </c>
      <c r="C90" s="175">
        <v>108</v>
      </c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 t="s">
        <v>712</v>
      </c>
      <c r="C91" s="175">
        <v>107</v>
      </c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8" t="s">
        <v>682</v>
      </c>
      <c r="C92" s="175">
        <v>107</v>
      </c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693</v>
      </c>
      <c r="C93" s="175">
        <v>106</v>
      </c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593</v>
      </c>
      <c r="C94" s="175">
        <v>106</v>
      </c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814</v>
      </c>
      <c r="C95" s="176">
        <v>106</v>
      </c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614</v>
      </c>
      <c r="C96" s="175">
        <v>106</v>
      </c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799</v>
      </c>
      <c r="C97" s="175">
        <v>106</v>
      </c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4" t="s">
        <v>588</v>
      </c>
      <c r="C98" s="176">
        <v>106</v>
      </c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 t="s">
        <v>635</v>
      </c>
      <c r="C99" s="176">
        <v>106</v>
      </c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597</v>
      </c>
      <c r="C100" s="175">
        <v>106</v>
      </c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4" t="s">
        <v>774</v>
      </c>
      <c r="C101" s="175">
        <v>106</v>
      </c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4" t="s">
        <v>611</v>
      </c>
      <c r="C102" s="175">
        <v>106</v>
      </c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8" t="s">
        <v>827</v>
      </c>
      <c r="C103" s="175">
        <v>105</v>
      </c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 t="s">
        <v>792</v>
      </c>
      <c r="C104" s="175">
        <v>105</v>
      </c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7" t="s">
        <v>588</v>
      </c>
      <c r="C105" s="175">
        <v>105</v>
      </c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 t="s">
        <v>816</v>
      </c>
      <c r="C106" s="175">
        <v>104</v>
      </c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7" t="s">
        <v>587</v>
      </c>
      <c r="C107" s="175">
        <v>104</v>
      </c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 t="s">
        <v>820</v>
      </c>
      <c r="C108" s="176">
        <v>104</v>
      </c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7" t="s">
        <v>774</v>
      </c>
      <c r="C109" s="175">
        <v>104</v>
      </c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774</v>
      </c>
      <c r="C110" s="175">
        <v>103</v>
      </c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4" t="s">
        <v>632</v>
      </c>
      <c r="C111" s="176">
        <v>102</v>
      </c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8" t="s">
        <v>586</v>
      </c>
      <c r="C112" s="175">
        <v>102</v>
      </c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8" t="s">
        <v>615</v>
      </c>
      <c r="C113" s="175">
        <v>102</v>
      </c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 t="s">
        <v>599</v>
      </c>
      <c r="C114" s="175">
        <v>102</v>
      </c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592</v>
      </c>
      <c r="C115" s="175">
        <v>101</v>
      </c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 t="s">
        <v>599</v>
      </c>
      <c r="C116" s="176">
        <v>101</v>
      </c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8" t="s">
        <v>587</v>
      </c>
      <c r="C117" s="175">
        <v>101</v>
      </c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 t="s">
        <v>674</v>
      </c>
      <c r="C118" s="175">
        <v>101</v>
      </c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792</v>
      </c>
      <c r="C119" s="175">
        <v>101</v>
      </c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640</v>
      </c>
      <c r="C120" s="175">
        <v>101</v>
      </c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601</v>
      </c>
      <c r="C121" s="175">
        <v>100</v>
      </c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8" t="s">
        <v>640</v>
      </c>
      <c r="C122" s="175">
        <v>100</v>
      </c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7" t="s">
        <v>684</v>
      </c>
      <c r="C123" s="176">
        <v>100</v>
      </c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 t="s">
        <v>806</v>
      </c>
      <c r="C124" s="176">
        <v>100</v>
      </c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 t="s">
        <v>792</v>
      </c>
      <c r="C125" s="175">
        <v>100</v>
      </c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4" t="s">
        <v>725</v>
      </c>
      <c r="C126" s="175">
        <v>100</v>
      </c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8" t="s">
        <v>814</v>
      </c>
      <c r="C127" s="175">
        <v>100</v>
      </c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7" t="s">
        <v>668</v>
      </c>
      <c r="C128" s="175">
        <v>100</v>
      </c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4" t="s">
        <v>583</v>
      </c>
      <c r="C129" s="176">
        <v>100</v>
      </c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 t="s">
        <v>821</v>
      </c>
      <c r="C130" s="175">
        <v>100</v>
      </c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579</v>
      </c>
      <c r="C131" s="175">
        <v>100</v>
      </c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676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131">
    <sortCondition descending="1" ref="C131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topLeftCell="A170" workbookViewId="0">
      <selection activeCell="Q106" sqref="Q10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740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549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564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741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566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554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651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678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569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679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549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564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740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569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678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679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554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651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741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566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564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740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549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566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651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741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679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554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569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678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549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651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740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566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564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569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554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678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741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679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566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564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651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740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679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549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678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741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569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554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558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549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678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740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679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564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651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566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569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741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554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651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566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679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564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678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740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554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549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569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741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549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741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740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554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564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678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566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679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651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569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679</v>
      </c>
      <c r="B83" s="9" t="str">
        <f t="shared" ref="B83:B87" ca="1" si="24">IF(J83=1,"",IF((F83+H83+J83=0),"",F83&amp;" ("&amp;G83&amp;")"))</f>
        <v>7 (21)</v>
      </c>
      <c r="C83" s="2" t="s">
        <v>2</v>
      </c>
      <c r="D83" s="9" t="str">
        <f t="shared" ref="D83:D87" ca="1" si="25">IF(J83=1,"",IF((F83+H83+J83=0),"",H83&amp;" ("&amp;I83&amp;")"))</f>
        <v>5 (18)</v>
      </c>
      <c r="E83" s="196" t="s">
        <v>651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21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678</v>
      </c>
      <c r="B84" s="9" t="str">
        <f t="shared" ca="1" si="24"/>
        <v>10 (26)</v>
      </c>
      <c r="C84" s="2" t="s">
        <v>2</v>
      </c>
      <c r="D84" s="9" t="str">
        <f t="shared" ca="1" si="25"/>
        <v>2 (9)</v>
      </c>
      <c r="E84" s="196" t="s">
        <v>566</v>
      </c>
      <c r="F84" s="4">
        <f ca="1">INDIRECT("Week"&amp;F81&amp;"!G"&amp;VLOOKUP(A84,TeamName,4,FALSE))</f>
        <v>10</v>
      </c>
      <c r="G84" s="4">
        <f ca="1">INDIRECT("Week"&amp;F81&amp;"!I"&amp;VLOOKUP(A84,TeamName,4,FALSE))</f>
        <v>26</v>
      </c>
      <c r="H84" s="4">
        <f ca="1">INDIRECT("Week"&amp;F81&amp;"!G"&amp;VLOOKUP(E84,TeamName,4,FALSE))</f>
        <v>2</v>
      </c>
      <c r="I84" s="4">
        <f ca="1">INDIRECT("Week"&amp;F81&amp;"!I"&amp;VLOOKUP(E84,TeamName,4,FALSE))</f>
        <v>9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554</v>
      </c>
      <c r="B85" s="9" t="str">
        <f t="shared" ca="1" si="24"/>
        <v>7 (21)</v>
      </c>
      <c r="C85" s="2" t="s">
        <v>2</v>
      </c>
      <c r="D85" s="9" t="str">
        <f t="shared" ca="1" si="25"/>
        <v>5 (15)</v>
      </c>
      <c r="E85" s="196" t="s">
        <v>564</v>
      </c>
      <c r="F85" s="4">
        <f ca="1">INDIRECT("Week"&amp;F81&amp;"!G"&amp;VLOOKUP(A85,TeamName,4,FALSE))</f>
        <v>7</v>
      </c>
      <c r="G85" s="4">
        <f ca="1">INDIRECT("Week"&amp;F81&amp;"!I"&amp;VLOOKUP(A85,TeamName,4,FALSE))</f>
        <v>21</v>
      </c>
      <c r="H85" s="4">
        <f ca="1">INDIRECT("Week"&amp;F81&amp;"!G"&amp;VLOOKUP(E85,TeamName,4,FALSE))</f>
        <v>5</v>
      </c>
      <c r="I85" s="4">
        <f ca="1">INDIRECT("Week"&amp;F81&amp;"!I"&amp;VLOOKUP(E85,TeamName,4,FALSE))</f>
        <v>15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741</v>
      </c>
      <c r="B86" s="9" t="str">
        <f t="shared" ca="1" si="24"/>
        <v>7 (22)</v>
      </c>
      <c r="C86" s="2" t="s">
        <v>2</v>
      </c>
      <c r="D86" s="9" t="str">
        <f t="shared" ca="1" si="25"/>
        <v>5 (18)</v>
      </c>
      <c r="E86" s="196" t="s">
        <v>740</v>
      </c>
      <c r="F86" s="4">
        <f ca="1">INDIRECT("Week"&amp;F81&amp;"!G"&amp;VLOOKUP(A86,TeamName,4,FALSE))</f>
        <v>7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5</v>
      </c>
      <c r="I86" s="4">
        <f ca="1">INDIRECT("Week"&amp;F81&amp;"!I"&amp;VLOOKUP(E86,TeamName,4,FALSE))</f>
        <v>18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569</v>
      </c>
      <c r="B87" s="9" t="str">
        <f t="shared" ca="1" si="24"/>
        <v>8 (22)</v>
      </c>
      <c r="C87" s="2" t="s">
        <v>2</v>
      </c>
      <c r="D87" s="9" t="str">
        <f t="shared" ca="1" si="25"/>
        <v>4 (13)</v>
      </c>
      <c r="E87" s="196" t="s">
        <v>549</v>
      </c>
      <c r="F87" s="4">
        <f ca="1">INDIRECT("Week"&amp;F81&amp;"!G"&amp;VLOOKUP(A87,TeamName,4,FALSE))</f>
        <v>8</v>
      </c>
      <c r="G87" s="4">
        <f ca="1">INDIRECT("Week"&amp;F81&amp;"!I"&amp;VLOOKUP(A87,TeamName,4,FALSE))</f>
        <v>22</v>
      </c>
      <c r="H87" s="4">
        <f ca="1">INDIRECT("Week"&amp;F81&amp;"!G"&amp;VLOOKUP(E87,TeamName,4,FALSE))</f>
        <v>4</v>
      </c>
      <c r="I87" s="4">
        <f ca="1">INDIRECT("Week"&amp;F81&amp;"!I"&amp;VLOOKUP(E87,TeamName,4,FALSE))</f>
        <v>13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549</v>
      </c>
      <c r="B92" s="9" t="str">
        <f t="shared" ref="B92:B96" ca="1" si="27">IF(J92=1,"",IF((F92+H92+J92=0),"",F92&amp;" ("&amp;G92&amp;")"))</f>
        <v>7 (18)</v>
      </c>
      <c r="C92" s="2" t="s">
        <v>2</v>
      </c>
      <c r="D92" s="9" t="str">
        <f t="shared" ref="D92:D96" ca="1" si="28">IF(J92=1,"",IF((F92+H92+J92=0),"",H92&amp;" ("&amp;I92&amp;")"))</f>
        <v>5 (15)</v>
      </c>
      <c r="E92" s="196" t="s">
        <v>740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18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15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741</v>
      </c>
      <c r="B93" s="9" t="str">
        <f t="shared" ca="1" si="27"/>
        <v>8 (20)</v>
      </c>
      <c r="C93" s="2" t="s">
        <v>2</v>
      </c>
      <c r="D93" s="9" t="str">
        <f t="shared" ca="1" si="28"/>
        <v>4 (15)</v>
      </c>
      <c r="E93" s="196" t="s">
        <v>564</v>
      </c>
      <c r="F93" s="4">
        <f ca="1">INDIRECT("Week"&amp;F90&amp;"!G"&amp;VLOOKUP(A93,TeamName,4,FALSE))</f>
        <v>8</v>
      </c>
      <c r="G93" s="4">
        <f ca="1">INDIRECT("Week"&amp;F90&amp;"!I"&amp;VLOOKUP(A93,TeamName,4,FALSE))</f>
        <v>20</v>
      </c>
      <c r="H93" s="4">
        <f ca="1">INDIRECT("Week"&amp;F90&amp;"!G"&amp;VLOOKUP(E93,TeamName,4,FALSE))</f>
        <v>4</v>
      </c>
      <c r="I93" s="4">
        <f ca="1">INDIRECT("Week"&amp;F90&amp;"!I"&amp;VLOOKUP(E93,TeamName,4,FALSE))</f>
        <v>15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554</v>
      </c>
      <c r="B94" s="9" t="str">
        <f t="shared" ca="1" si="27"/>
        <v>4 (18)</v>
      </c>
      <c r="C94" s="2" t="s">
        <v>2</v>
      </c>
      <c r="D94" s="9" t="str">
        <f t="shared" ca="1" si="28"/>
        <v>8 (19)</v>
      </c>
      <c r="E94" s="196" t="s">
        <v>566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18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19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678</v>
      </c>
      <c r="B95" s="9" t="str">
        <f t="shared" ca="1" si="27"/>
        <v>9 (24)</v>
      </c>
      <c r="C95" s="2" t="s">
        <v>2</v>
      </c>
      <c r="D95" s="9" t="str">
        <f t="shared" ca="1" si="28"/>
        <v>3 (10)</v>
      </c>
      <c r="E95" s="196" t="s">
        <v>651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24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679</v>
      </c>
      <c r="B96" s="9" t="str">
        <f t="shared" ca="1" si="27"/>
        <v>3 (11)</v>
      </c>
      <c r="C96" s="2" t="s">
        <v>2</v>
      </c>
      <c r="D96" s="9" t="str">
        <f t="shared" ca="1" si="28"/>
        <v>9 (24)</v>
      </c>
      <c r="E96" s="196" t="s">
        <v>569</v>
      </c>
      <c r="F96" s="4">
        <f ca="1">INDIRECT("Week"&amp;F90&amp;"!G"&amp;VLOOKUP(A96,TeamName,4,FALSE))</f>
        <v>3</v>
      </c>
      <c r="G96" s="4">
        <f ca="1">INDIRECT("Week"&amp;F90&amp;"!I"&amp;VLOOKUP(A96,TeamName,4,FALSE))</f>
        <v>11</v>
      </c>
      <c r="H96" s="4">
        <f ca="1">INDIRECT("Week"&amp;F90&amp;"!G"&amp;VLOOKUP(E96,TeamName,4,FALSE))</f>
        <v>9</v>
      </c>
      <c r="I96" s="4">
        <f ca="1">INDIRECT("Week"&amp;F90&amp;"!I"&amp;VLOOKUP(E96,TeamName,4,FALSE))</f>
        <v>24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564</v>
      </c>
      <c r="B101" s="9" t="str">
        <f t="shared" ref="B101:B105" ca="1" si="30">IF(J101=1,"",IF((F101+H101+J101=0),"",F101&amp;" ("&amp;G101&amp;")"))</f>
        <v>4 (9)</v>
      </c>
      <c r="C101" s="2" t="s">
        <v>2</v>
      </c>
      <c r="D101" s="9" t="str">
        <f t="shared" ref="D101:D105" ca="1" si="31">IF(J101=1,"",IF((F101+H101+J101=0),"",H101&amp;" ("&amp;I101&amp;")"))</f>
        <v>8 (24)</v>
      </c>
      <c r="E101" s="196" t="s">
        <v>549</v>
      </c>
      <c r="F101" s="4">
        <f ca="1">INDIRECT("Week"&amp;F99&amp;"!G"&amp;VLOOKUP(A101,TeamName,4,FALSE))</f>
        <v>4</v>
      </c>
      <c r="G101" s="4">
        <f ca="1">INDIRECT("Week"&amp;F99&amp;"!I"&amp;VLOOKUP(A101,TeamName,4,FALSE))</f>
        <v>9</v>
      </c>
      <c r="H101" s="4">
        <f ca="1">INDIRECT("Week"&amp;F99&amp;"!G"&amp;VLOOKUP(E101,TeamName,4,FALSE))</f>
        <v>8</v>
      </c>
      <c r="I101" s="4">
        <f ca="1">INDIRECT("Week"&amp;F99&amp;"!I"&amp;VLOOKUP(E101,TeamName,4,FALSE))</f>
        <v>24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569</v>
      </c>
      <c r="B102" s="9" t="str">
        <f t="shared" ca="1" si="30"/>
        <v>8 (21)</v>
      </c>
      <c r="C102" s="2" t="s">
        <v>2</v>
      </c>
      <c r="D102" s="9" t="str">
        <f t="shared" ca="1" si="31"/>
        <v>4 (16)</v>
      </c>
      <c r="E102" s="196" t="s">
        <v>740</v>
      </c>
      <c r="F102" s="4">
        <f ca="1">INDIRECT("Week"&amp;F99&amp;"!G"&amp;VLOOKUP(A102,TeamName,4,FALSE))</f>
        <v>8</v>
      </c>
      <c r="G102" s="4">
        <f ca="1">INDIRECT("Week"&amp;F99&amp;"!I"&amp;VLOOKUP(A102,TeamName,4,FALSE))</f>
        <v>21</v>
      </c>
      <c r="H102" s="4">
        <f ca="1">INDIRECT("Week"&amp;F99&amp;"!G"&amp;VLOOKUP(E102,TeamName,4,FALSE))</f>
        <v>4</v>
      </c>
      <c r="I102" s="4">
        <f ca="1">INDIRECT("Week"&amp;F99&amp;"!I"&amp;VLOOKUP(E102,TeamName,4,FALSE))</f>
        <v>16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679</v>
      </c>
      <c r="B103" s="9" t="str">
        <f t="shared" ca="1" si="30"/>
        <v>7 (17)</v>
      </c>
      <c r="C103" s="2" t="s">
        <v>2</v>
      </c>
      <c r="D103" s="9" t="str">
        <f t="shared" ca="1" si="31"/>
        <v>5 (18)</v>
      </c>
      <c r="E103" s="196" t="s">
        <v>678</v>
      </c>
      <c r="F103" s="4">
        <f ca="1">INDIRECT("Week"&amp;F99&amp;"!G"&amp;VLOOKUP(A103,TeamName,4,FALSE))</f>
        <v>7</v>
      </c>
      <c r="G103" s="4">
        <f ca="1">INDIRECT("Week"&amp;F99&amp;"!I"&amp;VLOOKUP(A103,TeamName,4,FALSE))</f>
        <v>17</v>
      </c>
      <c r="H103" s="4">
        <f ca="1">INDIRECT("Week"&amp;F99&amp;"!G"&amp;VLOOKUP(E103,TeamName,4,FALSE))</f>
        <v>5</v>
      </c>
      <c r="I103" s="4">
        <f ca="1">INDIRECT("Week"&amp;F99&amp;"!I"&amp;VLOOKUP(E103,TeamName,4,FALSE))</f>
        <v>18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651</v>
      </c>
      <c r="B104" s="9" t="str">
        <f t="shared" ca="1" si="30"/>
        <v>1 (9)</v>
      </c>
      <c r="C104" s="2" t="s">
        <v>2</v>
      </c>
      <c r="D104" s="9" t="str">
        <f t="shared" ca="1" si="31"/>
        <v>11 (26)</v>
      </c>
      <c r="E104" s="196" t="s">
        <v>554</v>
      </c>
      <c r="F104" s="4">
        <f ca="1">INDIRECT("Week"&amp;F99&amp;"!G"&amp;VLOOKUP(A104,TeamName,4,FALSE))</f>
        <v>1</v>
      </c>
      <c r="G104" s="4">
        <f ca="1">INDIRECT("Week"&amp;F99&amp;"!I"&amp;VLOOKUP(A104,TeamName,4,FALSE))</f>
        <v>9</v>
      </c>
      <c r="H104" s="4">
        <f ca="1">INDIRECT("Week"&amp;F99&amp;"!G"&amp;VLOOKUP(E104,TeamName,4,FALSE))</f>
        <v>11</v>
      </c>
      <c r="I104" s="4">
        <f ca="1">INDIRECT("Week"&amp;F99&amp;"!I"&amp;VLOOKUP(E104,TeamName,4,FALSE))</f>
        <v>26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566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741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740</v>
      </c>
      <c r="B110" s="9" t="str">
        <f t="shared" ref="B110:B114" ca="1" si="33">IF(J110=1,"",IF((F110+H110+J110=0),"",F110&amp;" ("&amp;G110&amp;")"))</f>
        <v>8 (23)</v>
      </c>
      <c r="C110" s="2" t="s">
        <v>2</v>
      </c>
      <c r="D110" s="9" t="str">
        <f t="shared" ref="D110:D114" ca="1" si="34">IF(J110=1,"",IF((F110+H110+J110=0),"",H110&amp;" ("&amp;I110&amp;")"))</f>
        <v>4 (11)</v>
      </c>
      <c r="E110" s="196" t="s">
        <v>564</v>
      </c>
      <c r="F110" s="4">
        <f ca="1">INDIRECT("Week"&amp;F108&amp;"!G"&amp;VLOOKUP(A110,TeamName,4,FALSE))</f>
        <v>8</v>
      </c>
      <c r="G110" s="4">
        <f ca="1">INDIRECT("Week"&amp;F108&amp;"!I"&amp;VLOOKUP(A110,TeamName,4,FALSE))</f>
        <v>23</v>
      </c>
      <c r="H110" s="4">
        <f ca="1">INDIRECT("Week"&amp;F108&amp;"!G"&amp;VLOOKUP(E110,TeamName,4,FALSE))</f>
        <v>4</v>
      </c>
      <c r="I110" s="4">
        <f ca="1">INDIRECT("Week"&amp;F108&amp;"!I"&amp;VLOOKUP(E110,TeamName,4,FALSE))</f>
        <v>11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566</v>
      </c>
      <c r="B111" s="9" t="str">
        <f t="shared" ca="1" si="33"/>
        <v>4 (13)</v>
      </c>
      <c r="C111" s="2" t="s">
        <v>2</v>
      </c>
      <c r="D111" s="9" t="str">
        <f t="shared" ca="1" si="34"/>
        <v>8 (22)</v>
      </c>
      <c r="E111" s="196" t="s">
        <v>549</v>
      </c>
      <c r="F111" s="4">
        <f ca="1">INDIRECT("Week"&amp;F108&amp;"!G"&amp;VLOOKUP(A111,TeamName,4,FALSE))</f>
        <v>4</v>
      </c>
      <c r="G111" s="4">
        <f ca="1">INDIRECT("Week"&amp;F108&amp;"!I"&amp;VLOOKUP(A111,TeamName,4,FALSE))</f>
        <v>13</v>
      </c>
      <c r="H111" s="4">
        <f ca="1">INDIRECT("Week"&amp;F108&amp;"!G"&amp;VLOOKUP(E111,TeamName,4,FALSE))</f>
        <v>8</v>
      </c>
      <c r="I111" s="4">
        <f ca="1">INDIRECT("Week"&amp;F108&amp;"!I"&amp;VLOOKUP(E111,TeamName,4,FALSE))</f>
        <v>22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741</v>
      </c>
      <c r="B112" s="9" t="str">
        <f t="shared" ca="1" si="33"/>
        <v>8 (21)</v>
      </c>
      <c r="C112" s="2" t="s">
        <v>2</v>
      </c>
      <c r="D112" s="9" t="str">
        <f t="shared" ca="1" si="34"/>
        <v>4 (13)</v>
      </c>
      <c r="E112" s="196" t="s">
        <v>651</v>
      </c>
      <c r="F112" s="4">
        <f ca="1">INDIRECT("Week"&amp;F108&amp;"!G"&amp;VLOOKUP(A112,TeamName,4,FALSE))</f>
        <v>8</v>
      </c>
      <c r="G112" s="4">
        <f ca="1">INDIRECT("Week"&amp;F108&amp;"!I"&amp;VLOOKUP(A112,TeamName,4,FALSE))</f>
        <v>21</v>
      </c>
      <c r="H112" s="4">
        <f ca="1">INDIRECT("Week"&amp;F108&amp;"!G"&amp;VLOOKUP(E112,TeamName,4,FALSE))</f>
        <v>4</v>
      </c>
      <c r="I112" s="4">
        <f ca="1">INDIRECT("Week"&amp;F108&amp;"!I"&amp;VLOOKUP(E112,TeamName,4,FALSE))</f>
        <v>13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554</v>
      </c>
      <c r="B113" s="9" t="str">
        <f t="shared" ca="1" si="33"/>
        <v>9 (23)</v>
      </c>
      <c r="C113" s="2" t="s">
        <v>2</v>
      </c>
      <c r="D113" s="9" t="str">
        <f t="shared" ca="1" si="34"/>
        <v>3 (16)</v>
      </c>
      <c r="E113" s="196" t="s">
        <v>679</v>
      </c>
      <c r="F113" s="4">
        <f ca="1">INDIRECT("Week"&amp;F108&amp;"!G"&amp;VLOOKUP(A113,TeamName,4,FALSE))</f>
        <v>9</v>
      </c>
      <c r="G113" s="4">
        <f ca="1">INDIRECT("Week"&amp;F108&amp;"!I"&amp;VLOOKUP(A113,TeamName,4,FALSE))</f>
        <v>23</v>
      </c>
      <c r="H113" s="4">
        <f ca="1">INDIRECT("Week"&amp;F108&amp;"!G"&amp;VLOOKUP(E113,TeamName,4,FALSE))</f>
        <v>3</v>
      </c>
      <c r="I113" s="4">
        <f ca="1">INDIRECT("Week"&amp;F108&amp;"!I"&amp;VLOOKUP(E113,TeamName,4,FALSE))</f>
        <v>16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678</v>
      </c>
      <c r="B114" s="9" t="str">
        <f t="shared" ca="1" si="33"/>
        <v>2 (10)</v>
      </c>
      <c r="C114" s="2" t="s">
        <v>2</v>
      </c>
      <c r="D114" s="9" t="str">
        <f t="shared" ca="1" si="34"/>
        <v>10 (22)</v>
      </c>
      <c r="E114" s="196" t="s">
        <v>569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10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22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551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551</v>
      </c>
      <c r="B118" s="21"/>
      <c r="C118" s="21"/>
      <c r="D118" s="21"/>
      <c r="E118" s="21" t="s">
        <v>555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558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552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552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558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651</v>
      </c>
      <c r="B142" s="9" t="str">
        <f t="shared" ref="B142:B146" ca="1" si="36">IF(J142=1,"",IF((F142+H142+J142=0),"",F142&amp;" ("&amp;G142&amp;")"))</f>
        <v>3 (11)</v>
      </c>
      <c r="C142" s="2" t="s">
        <v>2</v>
      </c>
      <c r="D142" s="9" t="str">
        <f t="shared" ref="D142:D146" ca="1" si="37">IF(J142=1,"",IF((F142+H142+J142=0),"",H142&amp;" ("&amp;I142&amp;")"))</f>
        <v>9 (24)</v>
      </c>
      <c r="E142" s="196" t="s">
        <v>549</v>
      </c>
      <c r="F142" s="173">
        <f ca="1">INDIRECT("Week"&amp;F140&amp;"!G"&amp;VLOOKUP(A142,TeamName,4,FALSE))</f>
        <v>3</v>
      </c>
      <c r="G142" s="173">
        <f ca="1">INDIRECT("Week"&amp;F140&amp;"!I"&amp;VLOOKUP(A142,TeamName,4,FALSE))</f>
        <v>11</v>
      </c>
      <c r="H142" s="173">
        <f ca="1">INDIRECT("Week"&amp;F140&amp;"!G"&amp;VLOOKUP(E142,TeamName,4,FALSE))</f>
        <v>9</v>
      </c>
      <c r="I142" s="173">
        <f ca="1">INDIRECT("Week"&amp;F140&amp;"!I"&amp;VLOOKUP(E142,TeamName,4,FALSE))</f>
        <v>24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566</v>
      </c>
      <c r="B143" s="9" t="str">
        <f t="shared" ca="1" si="36"/>
        <v>2 (8)</v>
      </c>
      <c r="C143" s="2" t="s">
        <v>2</v>
      </c>
      <c r="D143" s="9" t="str">
        <f t="shared" ca="1" si="37"/>
        <v>10 (24)</v>
      </c>
      <c r="E143" s="196" t="s">
        <v>740</v>
      </c>
      <c r="F143" s="173">
        <f ca="1">INDIRECT("Week"&amp;F140&amp;"!G"&amp;VLOOKUP(A143,TeamName,4,FALSE))</f>
        <v>2</v>
      </c>
      <c r="G143" s="173">
        <f ca="1">INDIRECT("Week"&amp;F140&amp;"!I"&amp;VLOOKUP(A143,TeamName,4,FALSE))</f>
        <v>8</v>
      </c>
      <c r="H143" s="173">
        <f ca="1">INDIRECT("Week"&amp;F140&amp;"!G"&amp;VLOOKUP(E143,TeamName,4,FALSE))</f>
        <v>10</v>
      </c>
      <c r="I143" s="173">
        <f ca="1">INDIRECT("Week"&amp;F140&amp;"!I"&amp;VLOOKUP(E143,TeamName,4,FALSE))</f>
        <v>24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569</v>
      </c>
      <c r="B144" s="9" t="str">
        <f t="shared" ca="1" si="36"/>
        <v>11 (25)</v>
      </c>
      <c r="C144" s="2" t="s">
        <v>2</v>
      </c>
      <c r="D144" s="9" t="str">
        <f t="shared" ca="1" si="37"/>
        <v>1 (10)</v>
      </c>
      <c r="E144" s="196" t="s">
        <v>564</v>
      </c>
      <c r="F144" s="173">
        <f ca="1">INDIRECT("Week"&amp;F140&amp;"!G"&amp;VLOOKUP(A144,TeamName,4,FALSE))</f>
        <v>11</v>
      </c>
      <c r="G144" s="173">
        <f ca="1">INDIRECT("Week"&amp;F140&amp;"!I"&amp;VLOOKUP(A144,TeamName,4,FALSE))</f>
        <v>25</v>
      </c>
      <c r="H144" s="173">
        <f ca="1">INDIRECT("Week"&amp;F140&amp;"!G"&amp;VLOOKUP(E144,TeamName,4,FALSE))</f>
        <v>1</v>
      </c>
      <c r="I144" s="173">
        <f ca="1">INDIRECT("Week"&amp;F140&amp;"!I"&amp;VLOOKUP(E144,TeamName,4,FALSE))</f>
        <v>10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678</v>
      </c>
      <c r="B145" s="9" t="str">
        <f t="shared" ca="1" si="36"/>
        <v>5 (16)</v>
      </c>
      <c r="C145" s="2" t="s">
        <v>2</v>
      </c>
      <c r="D145" s="9" t="str">
        <f t="shared" ca="1" si="37"/>
        <v>7 (19)</v>
      </c>
      <c r="E145" s="196" t="s">
        <v>554</v>
      </c>
      <c r="F145" s="173">
        <f ca="1">INDIRECT("Week"&amp;F140&amp;"!G"&amp;VLOOKUP(A145,TeamName,4,FALSE))</f>
        <v>5</v>
      </c>
      <c r="G145" s="173">
        <f ca="1">INDIRECT("Week"&amp;F140&amp;"!I"&amp;VLOOKUP(A145,TeamName,4,FALSE))</f>
        <v>16</v>
      </c>
      <c r="H145" s="173">
        <f ca="1">INDIRECT("Week"&amp;F140&amp;"!G"&amp;VLOOKUP(E145,TeamName,4,FALSE))</f>
        <v>7</v>
      </c>
      <c r="I145" s="173">
        <f ca="1">INDIRECT("Week"&amp;F140&amp;"!I"&amp;VLOOKUP(E145,TeamName,4,FALSE))</f>
        <v>19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679</v>
      </c>
      <c r="B146" s="9" t="str">
        <f t="shared" ca="1" si="36"/>
        <v>5 (14)</v>
      </c>
      <c r="C146" s="2" t="s">
        <v>2</v>
      </c>
      <c r="D146" s="9" t="str">
        <f t="shared" ca="1" si="37"/>
        <v>7 (22)</v>
      </c>
      <c r="E146" s="196" t="s">
        <v>741</v>
      </c>
      <c r="F146" s="173">
        <f ca="1">INDIRECT("Week"&amp;F140&amp;"!G"&amp;VLOOKUP(A146,TeamName,4,FALSE))</f>
        <v>5</v>
      </c>
      <c r="G146" s="173">
        <f ca="1">INDIRECT("Week"&amp;F140&amp;"!I"&amp;VLOOKUP(A146,TeamName,4,FALSE))</f>
        <v>14</v>
      </c>
      <c r="H146" s="173">
        <f ca="1">INDIRECT("Week"&amp;F140&amp;"!G"&amp;VLOOKUP(E146,TeamName,4,FALSE))</f>
        <v>7</v>
      </c>
      <c r="I146" s="173">
        <f ca="1">INDIRECT("Week"&amp;F140&amp;"!I"&amp;VLOOKUP(E146,TeamName,4,FALSE))</f>
        <v>22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564</v>
      </c>
      <c r="B151" s="9" t="str">
        <f t="shared" ref="B151:B155" ca="1" si="39">IF(J151=1,"",IF((F151+H151+J151=0),"",F151&amp;" ("&amp;G151&amp;")"))</f>
        <v>7 (19)</v>
      </c>
      <c r="C151" s="2" t="s">
        <v>2</v>
      </c>
      <c r="D151" s="9" t="str">
        <f t="shared" ref="D151:D155" ca="1" si="40">IF(J151=1,"",IF((F151+H151+J151=0),"",H151&amp;" ("&amp;I151&amp;")"))</f>
        <v>5 (17)</v>
      </c>
      <c r="E151" s="196" t="s">
        <v>566</v>
      </c>
      <c r="F151" s="173">
        <f ca="1">INDIRECT("Week"&amp;F149&amp;"!G"&amp;VLOOKUP(A151,TeamName,4,FALSE))</f>
        <v>7</v>
      </c>
      <c r="G151" s="173">
        <f ca="1">INDIRECT("Week"&amp;F149&amp;"!I"&amp;VLOOKUP(A151,TeamName,4,FALSE))</f>
        <v>19</v>
      </c>
      <c r="H151" s="173">
        <f ca="1">INDIRECT("Week"&amp;F149&amp;"!G"&amp;VLOOKUP(E151,TeamName,4,FALSE))</f>
        <v>5</v>
      </c>
      <c r="I151" s="173">
        <f ca="1">INDIRECT("Week"&amp;F149&amp;"!I"&amp;VLOOKUP(E151,TeamName,4,FALSE))</f>
        <v>17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740</v>
      </c>
      <c r="B152" s="9" t="str">
        <f t="shared" ca="1" si="39"/>
        <v>9 (25)</v>
      </c>
      <c r="C152" s="2" t="s">
        <v>2</v>
      </c>
      <c r="D152" s="9" t="str">
        <f t="shared" ca="1" si="40"/>
        <v>3 (11)</v>
      </c>
      <c r="E152" s="196" t="s">
        <v>651</v>
      </c>
      <c r="F152" s="173">
        <f ca="1">INDIRECT("Week"&amp;F149&amp;"!G"&amp;VLOOKUP(A152,TeamName,4,FALSE))</f>
        <v>9</v>
      </c>
      <c r="G152" s="173">
        <f ca="1">INDIRECT("Week"&amp;F149&amp;"!I"&amp;VLOOKUP(A152,TeamName,4,FALSE))</f>
        <v>25</v>
      </c>
      <c r="H152" s="173">
        <f ca="1">INDIRECT("Week"&amp;F149&amp;"!G"&amp;VLOOKUP(E152,TeamName,4,FALSE))</f>
        <v>3</v>
      </c>
      <c r="I152" s="173">
        <f ca="1">INDIRECT("Week"&amp;F149&amp;"!I"&amp;VLOOKUP(E152,TeamName,4,FALSE))</f>
        <v>11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549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679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741</v>
      </c>
      <c r="B154" s="9" t="str">
        <f t="shared" ca="1" si="39"/>
        <v>9 (23)</v>
      </c>
      <c r="C154" s="2" t="s">
        <v>2</v>
      </c>
      <c r="D154" s="9" t="str">
        <f t="shared" ca="1" si="40"/>
        <v>3 (16)</v>
      </c>
      <c r="E154" s="196" t="s">
        <v>678</v>
      </c>
      <c r="F154" s="173">
        <f ca="1">INDIRECT("Week"&amp;F149&amp;"!G"&amp;VLOOKUP(A154,TeamName,4,FALSE))</f>
        <v>9</v>
      </c>
      <c r="G154" s="173">
        <f ca="1">INDIRECT("Week"&amp;F149&amp;"!I"&amp;VLOOKUP(A154,TeamName,4,FALSE))</f>
        <v>23</v>
      </c>
      <c r="H154" s="173">
        <f ca="1">INDIRECT("Week"&amp;F149&amp;"!G"&amp;VLOOKUP(E154,TeamName,4,FALSE))</f>
        <v>3</v>
      </c>
      <c r="I154" s="173">
        <f ca="1">INDIRECT("Week"&amp;F149&amp;"!I"&amp;VLOOKUP(E154,TeamName,4,FALSE))</f>
        <v>16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554</v>
      </c>
      <c r="B155" s="9" t="str">
        <f t="shared" ca="1" si="39"/>
        <v>3 (12)</v>
      </c>
      <c r="C155" s="2" t="s">
        <v>2</v>
      </c>
      <c r="D155" s="9" t="str">
        <f t="shared" ca="1" si="40"/>
        <v>9 (21)</v>
      </c>
      <c r="E155" s="196" t="s">
        <v>569</v>
      </c>
      <c r="F155" s="173">
        <f ca="1">INDIRECT("Week"&amp;F149&amp;"!G"&amp;VLOOKUP(A155,TeamName,4,FALSE))</f>
        <v>3</v>
      </c>
      <c r="G155" s="173">
        <f ca="1">INDIRECT("Week"&amp;F149&amp;"!I"&amp;VLOOKUP(A155,TeamName,4,FALSE))</f>
        <v>12</v>
      </c>
      <c r="H155" s="173">
        <f ca="1">INDIRECT("Week"&amp;F149&amp;"!G"&amp;VLOOKUP(E155,TeamName,4,FALSE))</f>
        <v>9</v>
      </c>
      <c r="I155" s="173">
        <f ca="1">INDIRECT("Week"&amp;F149&amp;"!I"&amp;VLOOKUP(E155,TeamName,4,FALSE))</f>
        <v>21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556</v>
      </c>
      <c r="B159" s="20"/>
      <c r="C159" s="2"/>
      <c r="D159" s="21"/>
      <c r="E159" s="197" t="s">
        <v>557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559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678</v>
      </c>
      <c r="B167" s="9" t="str">
        <f t="shared" ref="B167:B171" ca="1" si="42">IF(J167=1,"",IF((F167+H167+J167=0),"",F167&amp;" ("&amp;G167&amp;")"))</f>
        <v>3 (12)</v>
      </c>
      <c r="C167" s="2" t="s">
        <v>2</v>
      </c>
      <c r="D167" s="9" t="str">
        <f t="shared" ref="D167:D171" ca="1" si="43">IF(J167=1,"",IF((F167+H167+J167=0),"",H167&amp;" ("&amp;I167&amp;")"))</f>
        <v>9 (22)</v>
      </c>
      <c r="E167" s="196" t="s">
        <v>549</v>
      </c>
      <c r="F167" s="173">
        <f ca="1">INDIRECT("Week"&amp;F165&amp;"!G"&amp;VLOOKUP(A167,TeamName,4,FALSE))</f>
        <v>3</v>
      </c>
      <c r="G167" s="173">
        <f ca="1">INDIRECT("Week"&amp;F165&amp;"!I"&amp;VLOOKUP(A167,TeamName,4,FALSE))</f>
        <v>12</v>
      </c>
      <c r="H167" s="173">
        <f ca="1">INDIRECT("Week"&amp;F165&amp;"!G"&amp;VLOOKUP(E167,TeamName,4,FALSE))</f>
        <v>9</v>
      </c>
      <c r="I167" s="173">
        <f ca="1">INDIRECT("Week"&amp;F165&amp;"!I"&amp;VLOOKUP(E167,TeamName,4,FALSE))</f>
        <v>22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679</v>
      </c>
      <c r="B168" s="9" t="str">
        <f t="shared" ca="1" si="42"/>
        <v>4 (15)</v>
      </c>
      <c r="C168" s="2" t="s">
        <v>2</v>
      </c>
      <c r="D168" s="9" t="str">
        <f t="shared" ca="1" si="43"/>
        <v>8 (22)</v>
      </c>
      <c r="E168" s="196" t="s">
        <v>740</v>
      </c>
      <c r="F168" s="173">
        <f ca="1">INDIRECT("Week"&amp;F165&amp;"!G"&amp;VLOOKUP(A168,TeamName,4,FALSE))</f>
        <v>4</v>
      </c>
      <c r="G168" s="173">
        <f ca="1">INDIRECT("Week"&amp;F165&amp;"!I"&amp;VLOOKUP(A168,TeamName,4,FALSE))</f>
        <v>15</v>
      </c>
      <c r="H168" s="173">
        <f ca="1">INDIRECT("Week"&amp;F165&amp;"!G"&amp;VLOOKUP(E168,TeamName,4,FALSE))</f>
        <v>8</v>
      </c>
      <c r="I168" s="173">
        <f ca="1">INDIRECT("Week"&amp;F165&amp;"!I"&amp;VLOOKUP(E168,TeamName,4,FALSE))</f>
        <v>22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651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564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569</v>
      </c>
      <c r="B170" s="9" t="str">
        <f t="shared" ca="1" si="42"/>
        <v>10 (25)</v>
      </c>
      <c r="C170" s="2" t="s">
        <v>2</v>
      </c>
      <c r="D170" s="9" t="str">
        <f t="shared" ca="1" si="43"/>
        <v>2 (7)</v>
      </c>
      <c r="E170" s="196" t="s">
        <v>566</v>
      </c>
      <c r="F170" s="173">
        <f ca="1">INDIRECT("Week"&amp;F165&amp;"!G"&amp;VLOOKUP(A170,TeamName,4,FALSE))</f>
        <v>10</v>
      </c>
      <c r="G170" s="173">
        <f ca="1">INDIRECT("Week"&amp;F165&amp;"!I"&amp;VLOOKUP(A170,TeamName,4,FALSE))</f>
        <v>25</v>
      </c>
      <c r="H170" s="173">
        <f ca="1">INDIRECT("Week"&amp;F165&amp;"!G"&amp;VLOOKUP(E170,TeamName,4,FALSE))</f>
        <v>2</v>
      </c>
      <c r="I170" s="173">
        <f ca="1">INDIRECT("Week"&amp;F165&amp;"!I"&amp;VLOOKUP(E170,TeamName,4,FALSE))</f>
        <v>7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554</v>
      </c>
      <c r="B171" s="9" t="str">
        <f t="shared" ca="1" si="42"/>
        <v>6 (16)</v>
      </c>
      <c r="C171" s="2" t="s">
        <v>2</v>
      </c>
      <c r="D171" s="9" t="str">
        <f t="shared" ca="1" si="43"/>
        <v>6 (19)</v>
      </c>
      <c r="E171" s="196" t="s">
        <v>741</v>
      </c>
      <c r="F171" s="173">
        <f ca="1">INDIRECT("Week"&amp;F165&amp;"!G"&amp;VLOOKUP(A171,TeamName,4,FALSE))</f>
        <v>6</v>
      </c>
      <c r="G171" s="173">
        <f ca="1">INDIRECT("Week"&amp;F165&amp;"!I"&amp;VLOOKUP(A171,TeamName,4,FALSE))</f>
        <v>16</v>
      </c>
      <c r="H171" s="173">
        <f ca="1">INDIRECT("Week"&amp;F165&amp;"!G"&amp;VLOOKUP(E171,TeamName,4,FALSE))</f>
        <v>6</v>
      </c>
      <c r="I171" s="173">
        <f ca="1">INDIRECT("Week"&amp;F165&amp;"!I"&amp;VLOOKUP(E171,TeamName,4,FALSE))</f>
        <v>19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566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651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564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679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740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678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549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554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741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569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741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549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554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740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678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564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679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566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569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651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558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558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651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679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566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678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564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554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740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741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549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569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556</v>
      </c>
      <c r="B210" s="20"/>
      <c r="C210" s="2"/>
      <c r="D210" s="21"/>
      <c r="E210" s="197" t="s">
        <v>557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559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555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555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561</v>
      </c>
      <c r="B232" s="15"/>
      <c r="C232" s="16"/>
      <c r="D232" s="15"/>
      <c r="E232" s="22" t="s">
        <v>555</v>
      </c>
    </row>
    <row r="233" spans="1:5" x14ac:dyDescent="0.25">
      <c r="A233" s="1" t="s">
        <v>562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563</v>
      </c>
    </row>
    <row r="236" spans="1:5" x14ac:dyDescent="0.25">
      <c r="A236" s="1" t="s">
        <v>560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1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660</v>
      </c>
      <c r="G9" s="354" t="s">
        <v>770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777</v>
      </c>
      <c r="G10" s="354" t="s">
        <v>770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781</v>
      </c>
      <c r="G11" s="354" t="s">
        <v>770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661</v>
      </c>
      <c r="G12" s="354" t="s">
        <v>770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657</v>
      </c>
      <c r="G13" s="354" t="s">
        <v>769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608</v>
      </c>
      <c r="G14" s="354" t="s">
        <v>769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778</v>
      </c>
      <c r="G15" s="354" t="s">
        <v>770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684</v>
      </c>
      <c r="G16" s="354" t="s">
        <v>770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780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682</v>
      </c>
      <c r="G26" s="354" t="s">
        <v>770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791</v>
      </c>
      <c r="G27" s="354" t="s">
        <v>769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622</v>
      </c>
      <c r="G28" s="354" t="s">
        <v>769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707</v>
      </c>
      <c r="G29" s="354" t="s">
        <v>769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729</v>
      </c>
      <c r="G30" s="354" t="s">
        <v>769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621</v>
      </c>
      <c r="G31" s="354" t="s">
        <v>769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611</v>
      </c>
      <c r="G32" s="354" t="s">
        <v>769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788</v>
      </c>
      <c r="G33" s="354" t="s">
        <v>770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706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749</v>
      </c>
      <c r="F40" s="589" t="s">
        <v>750</v>
      </c>
      <c r="G40" s="589" t="s">
        <v>751</v>
      </c>
      <c r="H40" s="589" t="s">
        <v>752</v>
      </c>
      <c r="I40" s="589" t="s">
        <v>753</v>
      </c>
      <c r="J40" s="589" t="s">
        <v>754</v>
      </c>
      <c r="K40" s="589" t="s">
        <v>755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581</v>
      </c>
      <c r="F42" s="592" t="s">
        <v>63</v>
      </c>
      <c r="G42" s="592" t="s">
        <v>756</v>
      </c>
      <c r="H42" s="592" t="s">
        <v>757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758</v>
      </c>
      <c r="O42" s="592" t="s">
        <v>759</v>
      </c>
      <c r="P42" s="592" t="s">
        <v>760</v>
      </c>
      <c r="Q42" s="592" t="s">
        <v>761</v>
      </c>
      <c r="R42" s="592" t="s">
        <v>762</v>
      </c>
      <c r="S42" s="592" t="s">
        <v>763</v>
      </c>
      <c r="T42" s="592" t="s">
        <v>764</v>
      </c>
      <c r="U42" s="592" t="s">
        <v>765</v>
      </c>
      <c r="V42" s="592" t="s">
        <v>766</v>
      </c>
      <c r="W42" s="592" t="s">
        <v>767</v>
      </c>
      <c r="X42" s="594" t="s">
        <v>768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812</v>
      </c>
      <c r="G43" s="592" t="s">
        <v>769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583</v>
      </c>
      <c r="G44" s="592" t="s">
        <v>769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585</v>
      </c>
      <c r="G45" s="592" t="s">
        <v>769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792</v>
      </c>
      <c r="G46" s="592" t="s">
        <v>769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813</v>
      </c>
      <c r="G47" s="592" t="s">
        <v>769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584</v>
      </c>
      <c r="G48" s="592" t="s">
        <v>770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633</v>
      </c>
      <c r="G49" s="592" t="s">
        <v>769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794</v>
      </c>
      <c r="G50" s="592" t="s">
        <v>769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749</v>
      </c>
      <c r="F57" s="575" t="s">
        <v>750</v>
      </c>
      <c r="G57" s="575" t="s">
        <v>751</v>
      </c>
      <c r="H57" s="575" t="s">
        <v>752</v>
      </c>
      <c r="I57" s="575" t="s">
        <v>753</v>
      </c>
      <c r="J57" s="575" t="s">
        <v>754</v>
      </c>
      <c r="K57" s="575" t="s">
        <v>755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581</v>
      </c>
      <c r="F59" s="578" t="s">
        <v>63</v>
      </c>
      <c r="G59" s="578" t="s">
        <v>756</v>
      </c>
      <c r="H59" s="578" t="s">
        <v>757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758</v>
      </c>
      <c r="O59" s="578" t="s">
        <v>759</v>
      </c>
      <c r="P59" s="578" t="s">
        <v>760</v>
      </c>
      <c r="Q59" s="578" t="s">
        <v>761</v>
      </c>
      <c r="R59" s="578" t="s">
        <v>762</v>
      </c>
      <c r="S59" s="578" t="s">
        <v>763</v>
      </c>
      <c r="T59" s="578" t="s">
        <v>764</v>
      </c>
      <c r="U59" s="578" t="s">
        <v>765</v>
      </c>
      <c r="V59" s="578" t="s">
        <v>766</v>
      </c>
      <c r="W59" s="578" t="s">
        <v>767</v>
      </c>
      <c r="X59" s="580" t="s">
        <v>768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796</v>
      </c>
      <c r="G60" s="578" t="s">
        <v>769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800</v>
      </c>
      <c r="G61" s="578" t="s">
        <v>769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799</v>
      </c>
      <c r="G62" s="578" t="s">
        <v>769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801</v>
      </c>
      <c r="G63" s="578" t="s">
        <v>770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808</v>
      </c>
      <c r="G64" s="578" t="s">
        <v>769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798</v>
      </c>
      <c r="G65" s="578" t="s">
        <v>769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592</v>
      </c>
      <c r="G66" s="578" t="s">
        <v>769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797</v>
      </c>
      <c r="G67" s="578" t="s">
        <v>770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749</v>
      </c>
      <c r="F74" s="561" t="s">
        <v>750</v>
      </c>
      <c r="G74" s="561" t="s">
        <v>751</v>
      </c>
      <c r="H74" s="561" t="s">
        <v>752</v>
      </c>
      <c r="I74" s="561" t="s">
        <v>753</v>
      </c>
      <c r="J74" s="561" t="s">
        <v>754</v>
      </c>
      <c r="K74" s="561" t="s">
        <v>755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581</v>
      </c>
      <c r="F76" s="564" t="s">
        <v>63</v>
      </c>
      <c r="G76" s="564" t="s">
        <v>756</v>
      </c>
      <c r="H76" s="564" t="s">
        <v>757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758</v>
      </c>
      <c r="O76" s="564" t="s">
        <v>759</v>
      </c>
      <c r="P76" s="564" t="s">
        <v>760</v>
      </c>
      <c r="Q76" s="564" t="s">
        <v>761</v>
      </c>
      <c r="R76" s="564" t="s">
        <v>762</v>
      </c>
      <c r="S76" s="564" t="s">
        <v>763</v>
      </c>
      <c r="T76" s="564" t="s">
        <v>764</v>
      </c>
      <c r="U76" s="564" t="s">
        <v>765</v>
      </c>
      <c r="V76" s="564" t="s">
        <v>766</v>
      </c>
      <c r="W76" s="564" t="s">
        <v>767</v>
      </c>
      <c r="X76" s="566" t="s">
        <v>768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724</v>
      </c>
      <c r="G77" s="564" t="s">
        <v>769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697</v>
      </c>
      <c r="G78" s="564" t="s">
        <v>769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675</v>
      </c>
      <c r="G79" s="564" t="s">
        <v>769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672</v>
      </c>
      <c r="G80" s="564" t="s">
        <v>769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802</v>
      </c>
      <c r="G81" s="564" t="s">
        <v>770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701</v>
      </c>
      <c r="G82" s="564" t="s">
        <v>770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711</v>
      </c>
      <c r="G83" s="564" t="s">
        <v>769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674</v>
      </c>
      <c r="G84" s="564" t="s">
        <v>769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749</v>
      </c>
      <c r="F91" s="547" t="s">
        <v>750</v>
      </c>
      <c r="G91" s="547" t="s">
        <v>751</v>
      </c>
      <c r="H91" s="547" t="s">
        <v>752</v>
      </c>
      <c r="I91" s="547" t="s">
        <v>753</v>
      </c>
      <c r="J91" s="547" t="s">
        <v>754</v>
      </c>
      <c r="K91" s="547" t="s">
        <v>755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581</v>
      </c>
      <c r="F93" s="550" t="s">
        <v>63</v>
      </c>
      <c r="G93" s="550" t="s">
        <v>756</v>
      </c>
      <c r="H93" s="550" t="s">
        <v>757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758</v>
      </c>
      <c r="O93" s="550" t="s">
        <v>759</v>
      </c>
      <c r="P93" s="550" t="s">
        <v>760</v>
      </c>
      <c r="Q93" s="550" t="s">
        <v>761</v>
      </c>
      <c r="R93" s="550" t="s">
        <v>762</v>
      </c>
      <c r="S93" s="550" t="s">
        <v>763</v>
      </c>
      <c r="T93" s="550" t="s">
        <v>764</v>
      </c>
      <c r="U93" s="550" t="s">
        <v>765</v>
      </c>
      <c r="V93" s="550" t="s">
        <v>766</v>
      </c>
      <c r="W93" s="550" t="s">
        <v>767</v>
      </c>
      <c r="X93" s="552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587</v>
      </c>
      <c r="G94" s="550" t="s">
        <v>770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588</v>
      </c>
      <c r="G95" s="550" t="s">
        <v>770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807</v>
      </c>
      <c r="G96" s="550" t="s">
        <v>770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586</v>
      </c>
      <c r="G97" s="550" t="s">
        <v>770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590</v>
      </c>
      <c r="G98" s="550" t="s">
        <v>770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578</v>
      </c>
      <c r="G99" s="550" t="s">
        <v>769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693</v>
      </c>
      <c r="G100" s="550" t="s">
        <v>770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579</v>
      </c>
      <c r="G101" s="550" t="s">
        <v>770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749</v>
      </c>
      <c r="F108" s="856" t="s">
        <v>750</v>
      </c>
      <c r="G108" s="856" t="s">
        <v>751</v>
      </c>
      <c r="H108" s="856" t="s">
        <v>752</v>
      </c>
      <c r="I108" s="856" t="s">
        <v>753</v>
      </c>
      <c r="J108" s="856" t="s">
        <v>754</v>
      </c>
      <c r="K108" s="856" t="s">
        <v>755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581</v>
      </c>
      <c r="F110" s="859" t="s">
        <v>63</v>
      </c>
      <c r="G110" s="859" t="s">
        <v>756</v>
      </c>
      <c r="H110" s="859" t="s">
        <v>757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758</v>
      </c>
      <c r="O110" s="859" t="s">
        <v>759</v>
      </c>
      <c r="P110" s="859" t="s">
        <v>760</v>
      </c>
      <c r="Q110" s="859" t="s">
        <v>761</v>
      </c>
      <c r="R110" s="859" t="s">
        <v>762</v>
      </c>
      <c r="S110" s="859" t="s">
        <v>763</v>
      </c>
      <c r="T110" s="859" t="s">
        <v>764</v>
      </c>
      <c r="U110" s="859" t="s">
        <v>765</v>
      </c>
      <c r="V110" s="859" t="s">
        <v>766</v>
      </c>
      <c r="W110" s="859" t="s">
        <v>767</v>
      </c>
      <c r="X110" s="861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694</v>
      </c>
      <c r="G111" s="859" t="s">
        <v>769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695</v>
      </c>
      <c r="G112" s="859" t="s">
        <v>769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593</v>
      </c>
      <c r="G113" s="859" t="s">
        <v>769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595</v>
      </c>
      <c r="G114" s="859" t="s">
        <v>769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666</v>
      </c>
      <c r="G115" s="859" t="s">
        <v>770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634</v>
      </c>
      <c r="G116" s="859" t="s">
        <v>769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591</v>
      </c>
      <c r="G117" s="859" t="s">
        <v>770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815</v>
      </c>
      <c r="G118" s="859" t="s">
        <v>769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749</v>
      </c>
      <c r="F125" s="618" t="s">
        <v>750</v>
      </c>
      <c r="G125" s="618" t="s">
        <v>751</v>
      </c>
      <c r="H125" s="618" t="s">
        <v>752</v>
      </c>
      <c r="I125" s="618" t="s">
        <v>753</v>
      </c>
      <c r="J125" s="618" t="s">
        <v>754</v>
      </c>
      <c r="K125" s="618" t="s">
        <v>755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581</v>
      </c>
      <c r="F127" s="621" t="s">
        <v>63</v>
      </c>
      <c r="G127" s="621" t="s">
        <v>756</v>
      </c>
      <c r="H127" s="621" t="s">
        <v>757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758</v>
      </c>
      <c r="O127" s="621" t="s">
        <v>759</v>
      </c>
      <c r="P127" s="621" t="s">
        <v>760</v>
      </c>
      <c r="Q127" s="621" t="s">
        <v>761</v>
      </c>
      <c r="R127" s="621" t="s">
        <v>762</v>
      </c>
      <c r="S127" s="621" t="s">
        <v>763</v>
      </c>
      <c r="T127" s="621" t="s">
        <v>764</v>
      </c>
      <c r="U127" s="621" t="s">
        <v>765</v>
      </c>
      <c r="V127" s="621" t="s">
        <v>766</v>
      </c>
      <c r="W127" s="621" t="s">
        <v>767</v>
      </c>
      <c r="X127" s="623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772</v>
      </c>
      <c r="G128" s="621" t="s">
        <v>769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718</v>
      </c>
      <c r="G129" s="621" t="s">
        <v>770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806</v>
      </c>
      <c r="G130" s="621" t="s">
        <v>770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814</v>
      </c>
      <c r="G131" s="621" t="s">
        <v>770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771</v>
      </c>
      <c r="G132" s="621" t="s">
        <v>770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599</v>
      </c>
      <c r="G133" s="621" t="s">
        <v>770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596</v>
      </c>
      <c r="G134" s="621" t="s">
        <v>770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597</v>
      </c>
      <c r="G135" s="621" t="s">
        <v>769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749</v>
      </c>
      <c r="F142" s="604" t="s">
        <v>750</v>
      </c>
      <c r="G142" s="604" t="s">
        <v>751</v>
      </c>
      <c r="H142" s="604" t="s">
        <v>752</v>
      </c>
      <c r="I142" s="604" t="s">
        <v>753</v>
      </c>
      <c r="J142" s="604" t="s">
        <v>754</v>
      </c>
      <c r="K142" s="604" t="s">
        <v>755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581</v>
      </c>
      <c r="F144" s="607" t="s">
        <v>63</v>
      </c>
      <c r="G144" s="607" t="s">
        <v>756</v>
      </c>
      <c r="H144" s="607" t="s">
        <v>757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758</v>
      </c>
      <c r="O144" s="607" t="s">
        <v>759</v>
      </c>
      <c r="P144" s="607" t="s">
        <v>760</v>
      </c>
      <c r="Q144" s="607" t="s">
        <v>761</v>
      </c>
      <c r="R144" s="607" t="s">
        <v>762</v>
      </c>
      <c r="S144" s="607" t="s">
        <v>763</v>
      </c>
      <c r="T144" s="607" t="s">
        <v>764</v>
      </c>
      <c r="U144" s="607" t="s">
        <v>765</v>
      </c>
      <c r="V144" s="607" t="s">
        <v>766</v>
      </c>
      <c r="W144" s="607" t="s">
        <v>767</v>
      </c>
      <c r="X144" s="609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601</v>
      </c>
      <c r="G145" s="607" t="s">
        <v>770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786</v>
      </c>
      <c r="G146" s="607" t="s">
        <v>770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604</v>
      </c>
      <c r="G147" s="607" t="s">
        <v>770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582</v>
      </c>
      <c r="G148" s="607" t="s">
        <v>769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632</v>
      </c>
      <c r="G149" s="607" t="s">
        <v>770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600</v>
      </c>
      <c r="G150" s="607" t="s">
        <v>770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785</v>
      </c>
      <c r="G151" s="607" t="s">
        <v>770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605</v>
      </c>
      <c r="G152" s="607" t="s">
        <v>769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749</v>
      </c>
      <c r="F159" s="842" t="s">
        <v>750</v>
      </c>
      <c r="G159" s="842" t="s">
        <v>751</v>
      </c>
      <c r="H159" s="842" t="s">
        <v>752</v>
      </c>
      <c r="I159" s="842" t="s">
        <v>753</v>
      </c>
      <c r="J159" s="842" t="s">
        <v>754</v>
      </c>
      <c r="K159" s="842" t="s">
        <v>755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581</v>
      </c>
      <c r="F161" s="845" t="s">
        <v>63</v>
      </c>
      <c r="G161" s="845" t="s">
        <v>756</v>
      </c>
      <c r="H161" s="845" t="s">
        <v>757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758</v>
      </c>
      <c r="O161" s="845" t="s">
        <v>759</v>
      </c>
      <c r="P161" s="845" t="s">
        <v>760</v>
      </c>
      <c r="Q161" s="845" t="s">
        <v>761</v>
      </c>
      <c r="R161" s="845" t="s">
        <v>762</v>
      </c>
      <c r="S161" s="845" t="s">
        <v>763</v>
      </c>
      <c r="T161" s="845" t="s">
        <v>764</v>
      </c>
      <c r="U161" s="845" t="s">
        <v>765</v>
      </c>
      <c r="V161" s="845" t="s">
        <v>766</v>
      </c>
      <c r="W161" s="845" t="s">
        <v>767</v>
      </c>
      <c r="X161" s="847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774</v>
      </c>
      <c r="G162" s="845" t="s">
        <v>770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712</v>
      </c>
      <c r="G163" s="845" t="s">
        <v>770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776</v>
      </c>
      <c r="G164" s="845" t="s">
        <v>770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615</v>
      </c>
      <c r="G165" s="845" t="s">
        <v>770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818</v>
      </c>
      <c r="G166" s="845" t="s">
        <v>769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640</v>
      </c>
      <c r="G167" s="845" t="s">
        <v>770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613</v>
      </c>
      <c r="G168" s="845" t="s">
        <v>769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635</v>
      </c>
      <c r="G169" s="845" t="s">
        <v>770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4"/>
  <sheetViews>
    <sheetView workbookViewId="0">
      <selection activeCell="F17" sqref="F17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642</v>
      </c>
      <c r="C3" s="234" t="s">
        <v>643</v>
      </c>
      <c r="D3" s="235" t="s">
        <v>839</v>
      </c>
      <c r="E3" s="235" t="s">
        <v>644</v>
      </c>
      <c r="F3" s="235" t="s">
        <v>645</v>
      </c>
      <c r="G3" s="235" t="s">
        <v>646</v>
      </c>
      <c r="H3" s="235" t="s">
        <v>647</v>
      </c>
      <c r="I3" s="235" t="s">
        <v>648</v>
      </c>
      <c r="J3" s="236" t="s">
        <v>649</v>
      </c>
    </row>
    <row r="4" spans="2:10" x14ac:dyDescent="0.25">
      <c r="B4" s="237" t="s">
        <v>53</v>
      </c>
      <c r="C4" s="238">
        <v>50</v>
      </c>
      <c r="D4" s="244">
        <v>216</v>
      </c>
      <c r="E4" s="239">
        <v>3.5</v>
      </c>
      <c r="F4" s="240">
        <v>16</v>
      </c>
      <c r="G4" s="239">
        <f>E4*F4</f>
        <v>56</v>
      </c>
      <c r="H4" s="239">
        <f>C4+D4+G4</f>
        <v>322</v>
      </c>
      <c r="I4" s="241"/>
      <c r="J4" s="257">
        <f>H4-I4</f>
        <v>322</v>
      </c>
    </row>
    <row r="5" spans="2:10" x14ac:dyDescent="0.25">
      <c r="B5" s="242" t="s">
        <v>564</v>
      </c>
      <c r="C5" s="243">
        <v>50</v>
      </c>
      <c r="D5" s="244">
        <v>216</v>
      </c>
      <c r="E5" s="239">
        <v>3.5</v>
      </c>
      <c r="F5" s="245">
        <v>13</v>
      </c>
      <c r="G5" s="239">
        <f t="shared" ref="G5:G13" si="0">E5*F5</f>
        <v>45.5</v>
      </c>
      <c r="H5" s="239">
        <f t="shared" ref="H5:H13" si="1">C5+D5+G5</f>
        <v>311.5</v>
      </c>
      <c r="I5" s="246"/>
      <c r="J5" s="257">
        <f t="shared" ref="J5:J13" si="2">H5-I5</f>
        <v>311.5</v>
      </c>
    </row>
    <row r="6" spans="2:10" x14ac:dyDescent="0.25">
      <c r="B6" s="242" t="s">
        <v>566</v>
      </c>
      <c r="C6" s="243">
        <v>50</v>
      </c>
      <c r="D6" s="244">
        <v>216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311.5</v>
      </c>
      <c r="I6" s="246"/>
      <c r="J6" s="257">
        <f t="shared" si="2"/>
        <v>311.5</v>
      </c>
    </row>
    <row r="7" spans="2:10" s="224" customFormat="1" x14ac:dyDescent="0.25">
      <c r="B7" s="242" t="s">
        <v>840</v>
      </c>
      <c r="C7" s="243">
        <v>50</v>
      </c>
      <c r="D7" s="244">
        <v>216</v>
      </c>
      <c r="E7" s="239">
        <v>3.5</v>
      </c>
      <c r="F7" s="245">
        <v>12</v>
      </c>
      <c r="G7" s="239">
        <f t="shared" si="0"/>
        <v>42</v>
      </c>
      <c r="H7" s="239">
        <f t="shared" si="1"/>
        <v>308</v>
      </c>
      <c r="I7" s="246"/>
      <c r="J7" s="257">
        <f t="shared" si="2"/>
        <v>308</v>
      </c>
    </row>
    <row r="8" spans="2:10" x14ac:dyDescent="0.25">
      <c r="B8" s="242" t="s">
        <v>570</v>
      </c>
      <c r="C8" s="243">
        <v>50</v>
      </c>
      <c r="D8" s="244">
        <v>216</v>
      </c>
      <c r="E8" s="239">
        <v>3.5</v>
      </c>
      <c r="F8" s="245">
        <v>9</v>
      </c>
      <c r="G8" s="239">
        <f t="shared" si="0"/>
        <v>31.5</v>
      </c>
      <c r="H8" s="239">
        <f t="shared" si="1"/>
        <v>297.5</v>
      </c>
      <c r="I8" s="246"/>
      <c r="J8" s="257">
        <f t="shared" si="2"/>
        <v>297.5</v>
      </c>
    </row>
    <row r="9" spans="2:10" x14ac:dyDescent="0.25">
      <c r="B9" s="242" t="s">
        <v>737</v>
      </c>
      <c r="C9" s="243">
        <v>50</v>
      </c>
      <c r="D9" s="244">
        <v>216</v>
      </c>
      <c r="E9" s="239">
        <v>3.5</v>
      </c>
      <c r="F9" s="245">
        <v>10</v>
      </c>
      <c r="G9" s="239">
        <f t="shared" si="0"/>
        <v>35</v>
      </c>
      <c r="H9" s="239">
        <f t="shared" si="1"/>
        <v>301</v>
      </c>
      <c r="I9" s="246"/>
      <c r="J9" s="257">
        <f t="shared" si="2"/>
        <v>301</v>
      </c>
    </row>
    <row r="10" spans="2:10" x14ac:dyDescent="0.25">
      <c r="B10" s="242" t="s">
        <v>554</v>
      </c>
      <c r="C10" s="243">
        <v>50</v>
      </c>
      <c r="D10" s="244">
        <v>216</v>
      </c>
      <c r="E10" s="239">
        <v>3.5</v>
      </c>
      <c r="F10" s="245">
        <v>13</v>
      </c>
      <c r="G10" s="239">
        <f t="shared" si="0"/>
        <v>45.5</v>
      </c>
      <c r="H10" s="239">
        <f t="shared" si="1"/>
        <v>311.5</v>
      </c>
      <c r="I10" s="246"/>
      <c r="J10" s="257">
        <f t="shared" si="2"/>
        <v>311.5</v>
      </c>
    </row>
    <row r="11" spans="2:10" x14ac:dyDescent="0.25">
      <c r="B11" s="242" t="s">
        <v>549</v>
      </c>
      <c r="C11" s="243">
        <v>50</v>
      </c>
      <c r="D11" s="244">
        <v>216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301</v>
      </c>
      <c r="I11" s="246"/>
      <c r="J11" s="257">
        <f t="shared" si="2"/>
        <v>301</v>
      </c>
    </row>
    <row r="12" spans="2:10" s="256" customFormat="1" x14ac:dyDescent="0.25">
      <c r="B12" s="242" t="s">
        <v>678</v>
      </c>
      <c r="C12" s="243">
        <v>50</v>
      </c>
      <c r="D12" s="244">
        <v>216</v>
      </c>
      <c r="E12" s="239">
        <v>3.5</v>
      </c>
      <c r="F12" s="245">
        <v>16</v>
      </c>
      <c r="G12" s="239">
        <f t="shared" si="0"/>
        <v>56</v>
      </c>
      <c r="H12" s="239">
        <f t="shared" si="1"/>
        <v>322</v>
      </c>
      <c r="I12" s="246"/>
      <c r="J12" s="257">
        <f t="shared" si="2"/>
        <v>322</v>
      </c>
    </row>
    <row r="13" spans="2:10" ht="15.75" thickBot="1" x14ac:dyDescent="0.3">
      <c r="B13" s="242" t="s">
        <v>569</v>
      </c>
      <c r="C13" s="243">
        <v>50</v>
      </c>
      <c r="D13" s="244">
        <v>216</v>
      </c>
      <c r="E13" s="239">
        <v>3.5</v>
      </c>
      <c r="F13" s="245">
        <v>14</v>
      </c>
      <c r="G13" s="239">
        <f t="shared" si="0"/>
        <v>49</v>
      </c>
      <c r="H13" s="239">
        <f t="shared" si="1"/>
        <v>315</v>
      </c>
      <c r="I13" s="246"/>
      <c r="J13" s="257">
        <f t="shared" si="2"/>
        <v>315</v>
      </c>
    </row>
    <row r="14" spans="2:10" ht="15.75" thickBot="1" x14ac:dyDescent="0.3">
      <c r="B14" s="247" t="s">
        <v>650</v>
      </c>
      <c r="C14" s="248">
        <f xml:space="preserve"> SUM(C4:C13)</f>
        <v>500</v>
      </c>
      <c r="D14" s="249">
        <f xml:space="preserve"> SUM(D4:D13)</f>
        <v>2160</v>
      </c>
      <c r="E14" s="249">
        <v>3.5</v>
      </c>
      <c r="F14" s="258">
        <f>SUM(F4:F13)</f>
        <v>126</v>
      </c>
      <c r="G14" s="249">
        <f>SUM(G4:G13)</f>
        <v>441</v>
      </c>
      <c r="H14" s="249">
        <f>SUM(H4:H13)</f>
        <v>3101</v>
      </c>
      <c r="I14" s="249">
        <f>SUM(I4:I13)</f>
        <v>0</v>
      </c>
      <c r="J14" s="250">
        <f>SUM(J4:J13)</f>
        <v>3101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H25" sqref="H2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9</v>
      </c>
      <c r="H2">
        <f ca="1">IF(F2=0,0,(G2/F2)*100)</f>
        <v>64.285714285714292</v>
      </c>
      <c r="I2">
        <f t="shared" ref="I2:I65" ca="1" si="1">IF(F2=0,0,AVERAGE(AD2,AP2,BB2,BN2,BZ2,CL2,CX2,DJ2,DV2,EH2,ET2,FF2,FR2,GD2,GP2,HB2,HN2,HZ2,IL2,IX2,JJ2,JV2,KH2,KT2,LF2,LR2))</f>
        <v>21.317142857142859</v>
      </c>
      <c r="J2">
        <f ca="1">I2+G2</f>
        <v>30.317142857142859</v>
      </c>
      <c r="K2">
        <f t="shared" ref="K2:K66" ca="1" si="2">IF(J2=0,-1,J2-ROW()/10^10)</f>
        <v>30.317142856942858</v>
      </c>
      <c r="L2">
        <f t="shared" ref="L2:L66" ca="1" si="3">IF(ROW()-1&gt;COUNT($K$2:$K$351),"",INDEX($A$2:$A$351,MATCH(LARGE($K$2:$K$351,ROW()-1),$K$2:$K$351,0)))</f>
        <v>235</v>
      </c>
      <c r="M2">
        <f ca="1">MAX(AD2,AP2,BB2,BN2,BZ2,CL2,CX2,DJ2,DV2,EH2,ET2,FF2,FR2,GD2,GP2,HB2,HN2,HZ2,IL2,IX2,JJ2,JV2,KH2,KT2,LF2,LR2)</f>
        <v>24.3</v>
      </c>
      <c r="N2">
        <f t="shared" ref="N2:N66" ca="1" si="4">RANK(M2,$M$2:$M$351,0)</f>
        <v>73</v>
      </c>
      <c r="O2">
        <f ca="1">IF(M2=0,-1,M2-ROW()/10^10)</f>
        <v>24.299999999800001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62</v>
      </c>
      <c r="R2">
        <f ca="1">SUM(AG2,AS2,BE2,BQ2,CC2,CO2,DA2,DM2,DY2,EK2,EW2,FI2,FU2,GG2,GS2,HE2,HQ2,IC2,IO2,JA2,JM2,JY2,KK2,KW2,LI2,LU2)</f>
        <v>20</v>
      </c>
      <c r="S2">
        <f ca="1">SUM(AH2,AT2,BF2,BR2,CD2,CP2,DB2,DN2,DZ2,EL2,EX2,FJ2,FV2,GH2,GT2,HF2,HR2,ID2,IP2,JB2,JN2,JZ2,KL2,KX2,LJ2,LV2)</f>
        <v>5</v>
      </c>
      <c r="T2">
        <f ca="1">Q2+(2*R2)+(3*S2)</f>
        <v>117</v>
      </c>
      <c r="U2" t="str">
        <f t="shared" ref="U2:U65" ca="1" si="6">(999-T2)&amp;(999-S2)&amp;(999-R2)&amp;(999-Q2)&amp;B2</f>
        <v>882994979937George Munt</v>
      </c>
      <c r="V2">
        <f ca="1">COUNTIF($U$2:$U$351,"&lt;="&amp;U2)</f>
        <v>32</v>
      </c>
      <c r="W2">
        <f>A2</f>
        <v>1</v>
      </c>
      <c r="X2">
        <f ca="1">VLOOKUP(A2,$V$2:$W$351,2,FALSE)</f>
        <v>179</v>
      </c>
      <c r="Y2">
        <f ca="1">SUM(AI2,AU2,BG2,BS2,CE2,CQ2,DC2,DO2,EA2,EM2,EY2,FK2,FW2,GI2,GU2,HG2,HS2,IE2,IQ2,JC2,JO2,KA2,KM2,KY2,LK2,LW2)</f>
        <v>11</v>
      </c>
      <c r="Z2" t="str">
        <f ca="1">(999-Y2)&amp;B2&amp;"zz"</f>
        <v>988George Muntzz</v>
      </c>
      <c r="AA2">
        <f ca="1">COUNTIF($Z$2:$Z$351,"&lt;="&amp;Z2)</f>
        <v>29</v>
      </c>
      <c r="AB2">
        <f>A2</f>
        <v>1</v>
      </c>
      <c r="AC2">
        <f ca="1">VLOOKUP(A2,$AA$2:$AB$351,2,FALSE)</f>
        <v>179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23.44</v>
      </c>
      <c r="DW2" t="str">
        <f t="shared" ref="DW2:DW66" ca="1" si="24">IF(NOT(ISNA(VLOOKUP($A2,INDIRECT("Week"&amp;LEFT(DV$1,1)&amp;"!B9:B240"),1,FALSE))),VLOOKUP($A2,INDIRECT("Week"&amp;LEFT(DV$1,1)&amp;"!B9:S240"),6,FALSE),"")</f>
        <v>LOST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0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0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82</v>
      </c>
      <c r="ED2">
        <f ca="1">IF(NOT(ISNA(VLOOKUP($A2,INDIRECT("Week"&amp;LEFT(DV$1,1)&amp;"!B9:B240"),1,FALSE))),VLOOKUP($A2,INDIRECT("Week"&amp;LEFT(DV$1,1)&amp;"!B9:S240"),15,FALSE),"")</f>
        <v>80</v>
      </c>
      <c r="EE2">
        <f ca="1">IF(NOT(ISNA(VLOOKUP($A2,INDIRECT("Week"&amp;LEFT(DV$1,1)&amp;"!B9:B240"),1,FALSE))),VLOOKUP($A2,INDIRECT("Week"&amp;LEFT(DV$1,1)&amp;"!B9:S240"),16,FALSE),"")</f>
        <v>0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20.85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3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40</v>
      </c>
      <c r="EP2">
        <f ca="1">IF(NOT(ISNA(VLOOKUP($A2,INDIRECT("Week"&amp;LEFT(EH$1,2)&amp;"!B9:B240"),1,FALSE))),VLOOKUP($A2,INDIRECT("Week"&amp;LEFT(EH$1,2)&amp;"!B9:S240"),15,FALSE),"")</f>
        <v>0</v>
      </c>
      <c r="EQ2">
        <f ca="1">IF(NOT(ISNA(VLOOKUP($A2,INDIRECT("Week"&amp;LEFT(EH$1,2)&amp;"!B9:B240"),1,FALSE))),VLOOKUP($A2,INDIRECT("Week"&amp;LEFT(EH$1,2)&amp;"!B9:S240"),16,FALSE),"")</f>
        <v>32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20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22.45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4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1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32</v>
      </c>
      <c r="FO2">
        <f ca="1">IF(NOT(ISNA(VLOOKUP($A2,INDIRECT("Week"&amp;LEFT(FF$1,2)&amp;"!B9:B240"),1,FALSE))),VLOOKUP($A2,INDIRECT("Week"&amp;LEFT(FF$1,2)&amp;"!B9:S240"),16,FALSE),"")</f>
        <v>0</v>
      </c>
      <c r="FP2">
        <f ca="1">IF(NOT(ISNA(VLOOKUP($A2,INDIRECT("Week"&amp;LEFT(FF$1,2)&amp;"!B9:B240"),1,FALSE))),VLOOKUP($A2,INDIRECT("Week"&amp;LEFT(FF$1,2)&amp;"!B9:S240"),17,FALSE),"")</f>
        <v>8</v>
      </c>
      <c r="FQ2">
        <f ca="1">IF(NOT(ISNA(VLOOKUP($A2,INDIRECT("Week"&amp;LEFT(FF$1,2)&amp;"!B9:B240"),1,FALSE))),VLOOKUP($A2,INDIRECT("Week"&amp;LEFT(FF$1,2)&amp;"!B9:S240"),18,FALSE),"")</f>
        <v>76</v>
      </c>
      <c r="FR2">
        <f t="shared" ref="FR2:FR66" ca="1" si="31">IF(NOT(ISNA(VLOOKUP($A2,INDIRECT("Week"&amp;LEFT(FR$1,2)&amp;"!C9:H240"),1,FALSE))),VLOOKUP($A2,INDIRECT("Week"&amp;LEFT(FR$1,2)&amp;"!C9:H240"),6,FALSE),"")</f>
        <v>20.010000000000002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2</v>
      </c>
      <c r="FU2">
        <f ca="1">IF(NOT(ISNA(VLOOKUP($A2,INDIRECT("Week"&amp;LEFT(FR$1,2)&amp;"!B9:B240"),1,FALSE))),VLOOKUP($A2,INDIRECT("Week"&amp;LEFT(FR$1,2)&amp;"!B9:S240"),9,FALSE),"")</f>
        <v>3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16</v>
      </c>
      <c r="FY2">
        <f ca="1">IF(NOT(ISNA(VLOOKUP($A2,INDIRECT("Week"&amp;LEFT(FR$1,2)&amp;"!B9:B240"),1,FALSE))),VLOOKUP($A2,INDIRECT("Week"&amp;LEFT(FR$1,2)&amp;"!B9:S240"),14,FALSE),"")</f>
        <v>24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8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94</v>
      </c>
      <c r="GD2">
        <f t="shared" ref="GD2:GD66" ca="1" si="33">IF(NOT(ISNA(VLOOKUP($A2,INDIRECT("Week"&amp;LEFT(GD$1,2)&amp;"!C9:H240"),1,FALSE))),VLOOKUP($A2,INDIRECT("Week"&amp;LEFT(GD$1,2)&amp;"!C9:H240"),6,FALSE),"")</f>
        <v>14.08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2</v>
      </c>
      <c r="GG2">
        <f ca="1">IF(NOT(ISNA(VLOOKUP($A2,INDIRECT("Week"&amp;LEFT(GD$1,2)&amp;"!B9:B240"),1,FALSE))),VLOOKUP($A2,INDIRECT("Week"&amp;LEFT(GD$1,2)&amp;"!B9:S240"),9,FALSE),"")</f>
        <v>0</v>
      </c>
      <c r="GH2">
        <f ca="1">IF(NOT(ISNA(VLOOKUP($A2,INDIRECT("Week"&amp;LEFT(GD$1,2)&amp;"!B9:B240"),1,FALSE))),VLOOKUP($A2,INDIRECT("Week"&amp;LEFT(GD$1,2)&amp;"!B9:S240"),10,FALSE),"")</f>
        <v>1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2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2</v>
      </c>
      <c r="GN2">
        <f ca="1">IF(NOT(ISNA(VLOOKUP($A2,INDIRECT("Week"&amp;LEFT(GD$1,2)&amp;"!B9:B240"),1,FALSE))),VLOOKUP($A2,INDIRECT("Week"&amp;LEFT(GD$1,2)&amp;"!B9:S240"),17,FALSE),"")</f>
        <v>20</v>
      </c>
      <c r="GO2">
        <f ca="1">IF(NOT(ISNA(VLOOKUP($A2,INDIRECT("Week"&amp;LEFT(GD$1,2)&amp;"!B9:B240"),1,FALSE))),VLOOKUP($A2,INDIRECT("Week"&amp;LEFT(GD$1,2)&amp;"!B9:S240"),18,FALSE),"")</f>
        <v>0</v>
      </c>
      <c r="GP2">
        <f t="shared" ref="GP2:GP66" ca="1" si="35">IF(NOT(ISNA(VLOOKUP($A2,INDIRECT("Week"&amp;LEFT(GP$1,2)&amp;"!C9:H240"),1,FALSE))),VLOOKUP($A2,INDIRECT("Week"&amp;LEFT(GP$1,2)&amp;"!C9:H240"),6,FALSE),"")</f>
        <v>21.07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1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16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179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129</v>
      </c>
      <c r="O3">
        <f t="shared" ref="O3:O66" ca="1" si="57">IF(M3=0,-1,M3-ROW()/10^10)</f>
        <v>-1</v>
      </c>
      <c r="P3">
        <f t="shared" ca="1" si="5"/>
        <v>235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346</v>
      </c>
      <c r="W3">
        <f t="shared" ref="W3:W66" si="63">A3</f>
        <v>2</v>
      </c>
      <c r="X3">
        <f t="shared" ref="X3:X66" ca="1" si="64">VLOOKUP(A3,$V$2:$W$351,2,FALSE)</f>
        <v>26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135</v>
      </c>
      <c r="AB3">
        <f t="shared" ref="AB3:AB66" si="68">A3</f>
        <v>2</v>
      </c>
      <c r="AC3">
        <f t="shared" ref="AC3:AC66" ca="1" si="69">VLOOKUP(A3,$AA$2:$AB$351,2,FALSE)</f>
        <v>6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10</v>
      </c>
      <c r="G4">
        <f t="shared" ca="1" si="53"/>
        <v>3</v>
      </c>
      <c r="H4">
        <f t="shared" ca="1" si="54"/>
        <v>30</v>
      </c>
      <c r="I4">
        <f t="shared" ca="1" si="1"/>
        <v>21.034000000000002</v>
      </c>
      <c r="J4">
        <f t="shared" ca="1" si="55"/>
        <v>24.034000000000002</v>
      </c>
      <c r="K4">
        <f t="shared" ca="1" si="2"/>
        <v>24.033999999600002</v>
      </c>
      <c r="L4">
        <f t="shared" ca="1" si="3"/>
        <v>26</v>
      </c>
      <c r="M4">
        <f t="shared" ca="1" si="56"/>
        <v>25.69</v>
      </c>
      <c r="N4">
        <f t="shared" ca="1" si="4"/>
        <v>58</v>
      </c>
      <c r="O4">
        <f t="shared" ca="1" si="57"/>
        <v>25.689999999600001</v>
      </c>
      <c r="P4">
        <f t="shared" ca="1" si="5"/>
        <v>26</v>
      </c>
      <c r="Q4">
        <f t="shared" ca="1" si="58"/>
        <v>38</v>
      </c>
      <c r="R4">
        <f t="shared" ca="1" si="59"/>
        <v>12</v>
      </c>
      <c r="S4">
        <f t="shared" ca="1" si="60"/>
        <v>1</v>
      </c>
      <c r="T4">
        <f t="shared" ca="1" si="61"/>
        <v>65</v>
      </c>
      <c r="U4" t="str">
        <f t="shared" ca="1" si="6"/>
        <v>934998987961Richard Cox</v>
      </c>
      <c r="V4">
        <f t="shared" ca="1" si="62"/>
        <v>72</v>
      </c>
      <c r="W4">
        <f t="shared" si="63"/>
        <v>3</v>
      </c>
      <c r="X4">
        <f t="shared" ca="1" si="64"/>
        <v>178</v>
      </c>
      <c r="Y4">
        <f t="shared" ca="1" si="65"/>
        <v>7</v>
      </c>
      <c r="Z4" t="str">
        <f t="shared" ca="1" si="66"/>
        <v>992Richard Coxzz</v>
      </c>
      <c r="AA4">
        <f t="shared" ca="1" si="67"/>
        <v>60</v>
      </c>
      <c r="AB4">
        <f t="shared" si="68"/>
        <v>3</v>
      </c>
      <c r="AC4">
        <f t="shared" ca="1" si="69"/>
        <v>226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15.99</v>
      </c>
      <c r="EI4" t="str">
        <f t="shared" ca="1" si="26"/>
        <v>LOST</v>
      </c>
      <c r="EJ4">
        <f t="shared" ca="1" si="160"/>
        <v>0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40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20.62</v>
      </c>
      <c r="FG4" t="str">
        <f t="shared" ca="1" si="30"/>
        <v>LOST</v>
      </c>
      <c r="FH4">
        <f t="shared" ca="1" si="180"/>
        <v>3</v>
      </c>
      <c r="FI4">
        <f t="shared" ca="1" si="181"/>
        <v>2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72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22.89</v>
      </c>
      <c r="GE4" t="str">
        <f t="shared" ca="1" si="34"/>
        <v>WON</v>
      </c>
      <c r="GF4">
        <f t="shared" ca="1" si="200"/>
        <v>6</v>
      </c>
      <c r="GG4">
        <f t="shared" ca="1" si="201"/>
        <v>1</v>
      </c>
      <c r="GH4">
        <f t="shared" ca="1" si="202"/>
        <v>0</v>
      </c>
      <c r="GI4">
        <f t="shared" ca="1" si="203"/>
        <v>2</v>
      </c>
      <c r="GJ4">
        <f t="shared" ca="1" si="204"/>
        <v>36</v>
      </c>
      <c r="GK4">
        <f t="shared" ca="1" si="205"/>
        <v>40</v>
      </c>
      <c r="GL4">
        <f t="shared" ca="1" si="206"/>
        <v>0</v>
      </c>
      <c r="GM4">
        <f t="shared" ca="1" si="207"/>
        <v>0</v>
      </c>
      <c r="GN4">
        <f t="shared" ca="1" si="208"/>
        <v>56</v>
      </c>
      <c r="GO4">
        <f t="shared" ca="1" si="209"/>
        <v>40</v>
      </c>
      <c r="GP4">
        <f t="shared" ca="1" si="35"/>
        <v>21.17</v>
      </c>
      <c r="GQ4" t="str">
        <f t="shared" ca="1" si="36"/>
        <v>WON</v>
      </c>
      <c r="GR4">
        <f t="shared" ca="1" si="210"/>
        <v>5</v>
      </c>
      <c r="GS4">
        <f t="shared" ca="1" si="211"/>
        <v>0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36</v>
      </c>
      <c r="GX4">
        <f t="shared" ca="1" si="216"/>
        <v>18</v>
      </c>
      <c r="GY4">
        <f t="shared" ca="1" si="217"/>
        <v>70</v>
      </c>
      <c r="GZ4">
        <f t="shared" ca="1" si="218"/>
        <v>0</v>
      </c>
      <c r="HA4">
        <f t="shared" ca="1" si="219"/>
        <v>0</v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0</v>
      </c>
      <c r="H5">
        <f t="shared" ca="1" si="54"/>
        <v>0</v>
      </c>
      <c r="I5">
        <f t="shared" ca="1" si="1"/>
        <v>19.4925</v>
      </c>
      <c r="J5">
        <f t="shared" ca="1" si="55"/>
        <v>19.4925</v>
      </c>
      <c r="K5">
        <f t="shared" ca="1" si="2"/>
        <v>19.492499999500001</v>
      </c>
      <c r="L5">
        <f t="shared" ca="1" si="3"/>
        <v>226</v>
      </c>
      <c r="M5">
        <f t="shared" ca="1" si="56"/>
        <v>21.66</v>
      </c>
      <c r="N5">
        <f t="shared" ca="1" si="4"/>
        <v>100</v>
      </c>
      <c r="O5">
        <f t="shared" ca="1" si="57"/>
        <v>21.659999999500002</v>
      </c>
      <c r="P5">
        <f t="shared" ca="1" si="5"/>
        <v>126</v>
      </c>
      <c r="Q5">
        <f t="shared" ca="1" si="58"/>
        <v>13</v>
      </c>
      <c r="R5">
        <f t="shared" ca="1" si="59"/>
        <v>2</v>
      </c>
      <c r="S5">
        <f t="shared" ca="1" si="60"/>
        <v>1</v>
      </c>
      <c r="T5">
        <f t="shared" ca="1" si="61"/>
        <v>20</v>
      </c>
      <c r="U5" t="str">
        <f t="shared" ca="1" si="6"/>
        <v>979998997986Craig Johns</v>
      </c>
      <c r="V5">
        <f t="shared" ca="1" si="62"/>
        <v>96</v>
      </c>
      <c r="W5">
        <f t="shared" si="63"/>
        <v>4</v>
      </c>
      <c r="X5">
        <f t="shared" ca="1" si="64"/>
        <v>226</v>
      </c>
      <c r="Y5">
        <f t="shared" ca="1" si="65"/>
        <v>1</v>
      </c>
      <c r="Z5" t="str">
        <f t="shared" ca="1" si="66"/>
        <v>998Craig Johnszz</v>
      </c>
      <c r="AA5">
        <f t="shared" ca="1" si="67"/>
        <v>97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>
        <f t="shared" ca="1" si="31"/>
        <v>20.399999999999999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6</v>
      </c>
      <c r="GA5">
        <f t="shared" ca="1" si="197"/>
        <v>0</v>
      </c>
      <c r="GB5">
        <f t="shared" ca="1" si="198"/>
        <v>40</v>
      </c>
      <c r="GC5">
        <f t="shared" ca="1" si="199"/>
        <v>0</v>
      </c>
      <c r="GD5">
        <f t="shared" ca="1" si="33"/>
        <v>18.07</v>
      </c>
      <c r="GE5" t="str">
        <f t="shared" ca="1" si="34"/>
        <v>LOST</v>
      </c>
      <c r="GF5">
        <f t="shared" ca="1" si="200"/>
        <v>2</v>
      </c>
      <c r="GG5">
        <f t="shared" ca="1" si="201"/>
        <v>1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0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14</v>
      </c>
      <c r="G6">
        <f t="shared" ca="1" si="53"/>
        <v>10</v>
      </c>
      <c r="H6">
        <f t="shared" ca="1" si="54"/>
        <v>71.428571428571431</v>
      </c>
      <c r="I6">
        <f t="shared" ca="1" si="1"/>
        <v>25.013571428571424</v>
      </c>
      <c r="J6">
        <f t="shared" ca="1" si="55"/>
        <v>35.013571428571424</v>
      </c>
      <c r="K6">
        <f t="shared" ca="1" si="2"/>
        <v>35.013571427971428</v>
      </c>
      <c r="L6">
        <f t="shared" ca="1" si="3"/>
        <v>6</v>
      </c>
      <c r="M6">
        <f t="shared" ca="1" si="56"/>
        <v>27.83</v>
      </c>
      <c r="N6">
        <f t="shared" ca="1" si="4"/>
        <v>29</v>
      </c>
      <c r="O6">
        <f t="shared" ca="1" si="57"/>
        <v>27.829999999399998</v>
      </c>
      <c r="P6">
        <f t="shared" ca="1" si="5"/>
        <v>176</v>
      </c>
      <c r="Q6">
        <f t="shared" ca="1" si="58"/>
        <v>71</v>
      </c>
      <c r="R6">
        <f t="shared" ca="1" si="59"/>
        <v>25</v>
      </c>
      <c r="S6">
        <f t="shared" ca="1" si="60"/>
        <v>9</v>
      </c>
      <c r="T6">
        <f t="shared" ca="1" si="61"/>
        <v>148</v>
      </c>
      <c r="U6" t="str">
        <f t="shared" ca="1" si="6"/>
        <v xml:space="preserve">851990974928Nick Ellis </v>
      </c>
      <c r="V6">
        <f t="shared" ca="1" si="62"/>
        <v>14</v>
      </c>
      <c r="W6">
        <f t="shared" si="63"/>
        <v>5</v>
      </c>
      <c r="X6">
        <f t="shared" ca="1" si="64"/>
        <v>235</v>
      </c>
      <c r="Y6">
        <f t="shared" ca="1" si="65"/>
        <v>12</v>
      </c>
      <c r="Z6" t="str">
        <f t="shared" ca="1" si="66"/>
        <v>987Nick Ellis zz</v>
      </c>
      <c r="AA6">
        <f t="shared" ca="1" si="67"/>
        <v>24</v>
      </c>
      <c r="AB6">
        <f t="shared" si="68"/>
        <v>5</v>
      </c>
      <c r="AC6">
        <f t="shared" ca="1" si="69"/>
        <v>177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27.83</v>
      </c>
      <c r="DW6" t="str">
        <f t="shared" ca="1" si="24"/>
        <v>WON</v>
      </c>
      <c r="DX6">
        <f t="shared" ca="1" si="150"/>
        <v>6</v>
      </c>
      <c r="DY6">
        <f t="shared" ca="1" si="151"/>
        <v>2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56</v>
      </c>
      <c r="ED6">
        <f t="shared" ca="1" si="156"/>
        <v>40</v>
      </c>
      <c r="EE6">
        <f t="shared" ca="1" si="157"/>
        <v>40</v>
      </c>
      <c r="EF6">
        <f t="shared" ca="1" si="158"/>
        <v>0</v>
      </c>
      <c r="EG6">
        <f t="shared" ca="1" si="159"/>
        <v>0</v>
      </c>
      <c r="EH6">
        <f t="shared" ca="1" si="25"/>
        <v>26.95</v>
      </c>
      <c r="EI6" t="str">
        <f t="shared" ca="1" si="26"/>
        <v>WON</v>
      </c>
      <c r="EJ6">
        <f t="shared" ca="1" si="160"/>
        <v>2</v>
      </c>
      <c r="EK6">
        <f t="shared" ca="1" si="161"/>
        <v>3</v>
      </c>
      <c r="EL6">
        <f t="shared" ca="1" si="162"/>
        <v>1</v>
      </c>
      <c r="EM6">
        <f t="shared" ca="1" si="163"/>
        <v>1</v>
      </c>
      <c r="EN6">
        <f t="shared" ca="1" si="164"/>
        <v>0</v>
      </c>
      <c r="EO6">
        <f t="shared" ca="1" si="165"/>
        <v>0</v>
      </c>
      <c r="EP6">
        <f t="shared" ca="1" si="166"/>
        <v>36</v>
      </c>
      <c r="EQ6">
        <f t="shared" ca="1" si="167"/>
        <v>60</v>
      </c>
      <c r="ER6">
        <f t="shared" ca="1" si="168"/>
        <v>82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24.64</v>
      </c>
      <c r="FG6" t="str">
        <f t="shared" ca="1" si="30"/>
        <v>WON</v>
      </c>
      <c r="FH6">
        <f t="shared" ca="1" si="180"/>
        <v>9</v>
      </c>
      <c r="FI6">
        <f t="shared" ca="1" si="181"/>
        <v>1</v>
      </c>
      <c r="FJ6">
        <f t="shared" ca="1" si="182"/>
        <v>1</v>
      </c>
      <c r="FK6">
        <f t="shared" ca="1" si="183"/>
        <v>2</v>
      </c>
      <c r="FL6">
        <f t="shared" ca="1" si="184"/>
        <v>40</v>
      </c>
      <c r="FM6">
        <f t="shared" ca="1" si="185"/>
        <v>4</v>
      </c>
      <c r="FN6">
        <f t="shared" ca="1" si="186"/>
        <v>40</v>
      </c>
      <c r="FO6">
        <f t="shared" ca="1" si="187"/>
        <v>64</v>
      </c>
      <c r="FP6">
        <f t="shared" ca="1" si="188"/>
        <v>0</v>
      </c>
      <c r="FQ6">
        <f t="shared" ca="1" si="189"/>
        <v>0</v>
      </c>
      <c r="FR6">
        <f t="shared" ca="1" si="31"/>
        <v>21.41</v>
      </c>
      <c r="FS6" t="str">
        <f t="shared" ca="1" si="32"/>
        <v>LOST</v>
      </c>
      <c r="FT6">
        <f t="shared" ca="1" si="190"/>
        <v>5</v>
      </c>
      <c r="FU6">
        <f t="shared" ca="1" si="191"/>
        <v>2</v>
      </c>
      <c r="FV6">
        <f t="shared" ca="1" si="192"/>
        <v>1</v>
      </c>
      <c r="FW6">
        <f t="shared" ca="1" si="193"/>
        <v>0</v>
      </c>
      <c r="FX6">
        <f t="shared" ca="1" si="194"/>
        <v>0</v>
      </c>
      <c r="FY6">
        <f t="shared" ca="1" si="195"/>
        <v>0</v>
      </c>
      <c r="FZ6">
        <f t="shared" ca="1" si="196"/>
        <v>0</v>
      </c>
      <c r="GA6">
        <f t="shared" ca="1" si="197"/>
        <v>36</v>
      </c>
      <c r="GB6">
        <f t="shared" ca="1" si="198"/>
        <v>0</v>
      </c>
      <c r="GC6">
        <f t="shared" ca="1" si="199"/>
        <v>0</v>
      </c>
      <c r="GD6">
        <f t="shared" ca="1" si="33"/>
        <v>25.84</v>
      </c>
      <c r="GE6" t="str">
        <f t="shared" ca="1" si="34"/>
        <v>WON</v>
      </c>
      <c r="GF6">
        <f t="shared" ca="1" si="200"/>
        <v>6</v>
      </c>
      <c r="GG6">
        <f t="shared" ca="1" si="201"/>
        <v>3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44</v>
      </c>
      <c r="GN6">
        <f t="shared" ca="1" si="208"/>
        <v>40</v>
      </c>
      <c r="GO6">
        <f t="shared" ca="1" si="209"/>
        <v>20</v>
      </c>
      <c r="GP6">
        <f t="shared" ca="1" si="35"/>
        <v>24.05</v>
      </c>
      <c r="GQ6" t="str">
        <f t="shared" ca="1" si="36"/>
        <v>WON</v>
      </c>
      <c r="GR6">
        <f t="shared" ca="1" si="210"/>
        <v>4</v>
      </c>
      <c r="GS6">
        <f t="shared" ca="1" si="211"/>
        <v>1</v>
      </c>
      <c r="GT6">
        <f t="shared" ca="1" si="212"/>
        <v>0</v>
      </c>
      <c r="GU6">
        <f t="shared" ca="1" si="213"/>
        <v>1</v>
      </c>
      <c r="GV6">
        <f t="shared" ca="1" si="214"/>
        <v>0</v>
      </c>
      <c r="GW6">
        <f t="shared" ca="1" si="215"/>
        <v>10</v>
      </c>
      <c r="GX6">
        <f t="shared" ca="1" si="216"/>
        <v>0</v>
      </c>
      <c r="GY6">
        <f t="shared" ca="1" si="217"/>
        <v>32</v>
      </c>
      <c r="GZ6">
        <f t="shared" ca="1" si="218"/>
        <v>49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14</v>
      </c>
      <c r="H7">
        <f t="shared" ca="1" si="54"/>
        <v>100</v>
      </c>
      <c r="I7">
        <f t="shared" ca="1" si="1"/>
        <v>24.754285714285714</v>
      </c>
      <c r="J7">
        <f t="shared" ca="1" si="55"/>
        <v>38.754285714285714</v>
      </c>
      <c r="K7">
        <f t="shared" ca="1" si="2"/>
        <v>38.754285713585716</v>
      </c>
      <c r="L7">
        <f t="shared" ca="1" si="3"/>
        <v>176</v>
      </c>
      <c r="M7">
        <f t="shared" ca="1" si="56"/>
        <v>27.77</v>
      </c>
      <c r="N7">
        <f t="shared" ca="1" si="4"/>
        <v>30</v>
      </c>
      <c r="O7">
        <f t="shared" ca="1" si="57"/>
        <v>27.769999999300001</v>
      </c>
      <c r="P7">
        <f t="shared" ca="1" si="5"/>
        <v>226</v>
      </c>
      <c r="Q7">
        <f t="shared" ca="1" si="58"/>
        <v>68</v>
      </c>
      <c r="R7">
        <f t="shared" ca="1" si="59"/>
        <v>23</v>
      </c>
      <c r="S7">
        <f t="shared" ca="1" si="60"/>
        <v>9</v>
      </c>
      <c r="T7">
        <f t="shared" ca="1" si="61"/>
        <v>141</v>
      </c>
      <c r="U7" t="str">
        <f t="shared" ca="1" si="6"/>
        <v>858990976931John Power</v>
      </c>
      <c r="V7">
        <f t="shared" ca="1" si="62"/>
        <v>16</v>
      </c>
      <c r="W7">
        <f t="shared" si="63"/>
        <v>6</v>
      </c>
      <c r="X7">
        <f t="shared" ca="1" si="64"/>
        <v>176</v>
      </c>
      <c r="Y7">
        <f t="shared" ca="1" si="65"/>
        <v>20</v>
      </c>
      <c r="Z7" t="str">
        <f t="shared" ca="1" si="66"/>
        <v>979John Powerzz</v>
      </c>
      <c r="AA7">
        <f t="shared" ca="1" si="67"/>
        <v>2</v>
      </c>
      <c r="AB7">
        <f t="shared" si="68"/>
        <v>6</v>
      </c>
      <c r="AC7">
        <f t="shared" ca="1" si="69"/>
        <v>235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>
        <f t="shared" ca="1" si="23"/>
        <v>25.32</v>
      </c>
      <c r="DW7" t="str">
        <f t="shared" ca="1" si="24"/>
        <v>WON</v>
      </c>
      <c r="DX7">
        <f t="shared" ca="1" si="150"/>
        <v>8</v>
      </c>
      <c r="DY7">
        <f t="shared" ca="1" si="151"/>
        <v>2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0</v>
      </c>
      <c r="ED7">
        <f t="shared" ca="1" si="156"/>
        <v>107</v>
      </c>
      <c r="EE7">
        <f t="shared" ca="1" si="157"/>
        <v>50</v>
      </c>
      <c r="EF7">
        <f t="shared" ca="1" si="158"/>
        <v>0</v>
      </c>
      <c r="EG7">
        <f t="shared" ca="1" si="159"/>
        <v>60</v>
      </c>
      <c r="EH7">
        <f t="shared" ca="1" si="25"/>
        <v>23.48</v>
      </c>
      <c r="EI7" t="str">
        <f t="shared" ca="1" si="26"/>
        <v>WON</v>
      </c>
      <c r="EJ7">
        <f t="shared" ca="1" si="160"/>
        <v>3</v>
      </c>
      <c r="EK7">
        <f t="shared" ca="1" si="161"/>
        <v>2</v>
      </c>
      <c r="EL7">
        <f t="shared" ca="1" si="162"/>
        <v>0</v>
      </c>
      <c r="EM7">
        <f t="shared" ca="1" si="163"/>
        <v>2</v>
      </c>
      <c r="EN7">
        <f t="shared" ca="1" si="164"/>
        <v>94</v>
      </c>
      <c r="EO7">
        <f t="shared" ca="1" si="165"/>
        <v>32</v>
      </c>
      <c r="EP7">
        <f t="shared" ca="1" si="166"/>
        <v>40</v>
      </c>
      <c r="EQ7">
        <f t="shared" ca="1" si="167"/>
        <v>40</v>
      </c>
      <c r="ER7">
        <f t="shared" ca="1" si="168"/>
        <v>0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22.88</v>
      </c>
      <c r="FG7" t="str">
        <f t="shared" ca="1" si="30"/>
        <v>WON</v>
      </c>
      <c r="FH7">
        <f t="shared" ca="1" si="180"/>
        <v>4</v>
      </c>
      <c r="FI7">
        <f t="shared" ca="1" si="181"/>
        <v>3</v>
      </c>
      <c r="FJ7">
        <f t="shared" ca="1" si="182"/>
        <v>0</v>
      </c>
      <c r="FK7">
        <f t="shared" ca="1" si="183"/>
        <v>2</v>
      </c>
      <c r="FL7">
        <f t="shared" ca="1" si="184"/>
        <v>12</v>
      </c>
      <c r="FM7">
        <f t="shared" ca="1" si="185"/>
        <v>0</v>
      </c>
      <c r="FN7">
        <f t="shared" ca="1" si="186"/>
        <v>82</v>
      </c>
      <c r="FO7">
        <f t="shared" ca="1" si="187"/>
        <v>40</v>
      </c>
      <c r="FP7">
        <f t="shared" ca="1" si="188"/>
        <v>2</v>
      </c>
      <c r="FQ7">
        <f t="shared" ca="1" si="189"/>
        <v>0</v>
      </c>
      <c r="FR7">
        <f t="shared" ca="1" si="31"/>
        <v>21.85</v>
      </c>
      <c r="FS7" t="str">
        <f t="shared" ca="1" si="32"/>
        <v>WON</v>
      </c>
      <c r="FT7">
        <f t="shared" ca="1" si="190"/>
        <v>6</v>
      </c>
      <c r="FU7">
        <f t="shared" ca="1" si="191"/>
        <v>0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43</v>
      </c>
      <c r="FZ7">
        <f t="shared" ca="1" si="196"/>
        <v>16</v>
      </c>
      <c r="GA7">
        <f t="shared" ca="1" si="197"/>
        <v>0</v>
      </c>
      <c r="GB7">
        <f t="shared" ca="1" si="198"/>
        <v>46</v>
      </c>
      <c r="GC7">
        <f t="shared" ca="1" si="199"/>
        <v>0</v>
      </c>
      <c r="GD7">
        <f t="shared" ca="1" si="33"/>
        <v>27.15</v>
      </c>
      <c r="GE7" t="str">
        <f t="shared" ca="1" si="34"/>
        <v>WON</v>
      </c>
      <c r="GF7">
        <f t="shared" ca="1" si="200"/>
        <v>7</v>
      </c>
      <c r="GG7">
        <f t="shared" ca="1" si="201"/>
        <v>3</v>
      </c>
      <c r="GH7">
        <f t="shared" ca="1" si="202"/>
        <v>0</v>
      </c>
      <c r="GI7">
        <f t="shared" ca="1" si="203"/>
        <v>2</v>
      </c>
      <c r="GJ7">
        <f t="shared" ca="1" si="204"/>
        <v>49</v>
      </c>
      <c r="GK7">
        <f t="shared" ca="1" si="205"/>
        <v>0</v>
      </c>
      <c r="GL7">
        <f t="shared" ca="1" si="206"/>
        <v>44</v>
      </c>
      <c r="GM7">
        <f t="shared" ca="1" si="207"/>
        <v>0</v>
      </c>
      <c r="GN7">
        <f t="shared" ca="1" si="208"/>
        <v>41</v>
      </c>
      <c r="GO7">
        <f t="shared" ca="1" si="209"/>
        <v>89</v>
      </c>
      <c r="GP7">
        <f t="shared" ca="1" si="35"/>
        <v>25.25</v>
      </c>
      <c r="GQ7" t="str">
        <f t="shared" ca="1" si="36"/>
        <v>WON</v>
      </c>
      <c r="GR7">
        <f t="shared" ca="1" si="210"/>
        <v>5</v>
      </c>
      <c r="GS7">
        <f t="shared" ca="1" si="211"/>
        <v>1</v>
      </c>
      <c r="GT7">
        <f t="shared" ca="1" si="212"/>
        <v>1</v>
      </c>
      <c r="GU7">
        <f t="shared" ca="1" si="213"/>
        <v>1</v>
      </c>
      <c r="GV7">
        <f t="shared" ca="1" si="214"/>
        <v>0</v>
      </c>
      <c r="GW7">
        <f t="shared" ca="1" si="215"/>
        <v>92</v>
      </c>
      <c r="GX7">
        <f t="shared" ca="1" si="216"/>
        <v>36</v>
      </c>
      <c r="GY7">
        <f t="shared" ca="1" si="217"/>
        <v>0</v>
      </c>
      <c r="GZ7">
        <f t="shared" ca="1" si="218"/>
        <v>60</v>
      </c>
      <c r="HA7">
        <f t="shared" ca="1" si="219"/>
        <v>0</v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9</v>
      </c>
      <c r="H8">
        <f t="shared" ca="1" si="54"/>
        <v>69.230769230769226</v>
      </c>
      <c r="I8">
        <f t="shared" ca="1" si="1"/>
        <v>23.484615384615388</v>
      </c>
      <c r="J8">
        <f t="shared" ca="1" si="55"/>
        <v>32.484615384615388</v>
      </c>
      <c r="K8">
        <f t="shared" ca="1" si="2"/>
        <v>32.484615383815388</v>
      </c>
      <c r="L8">
        <f t="shared" ca="1" si="3"/>
        <v>12</v>
      </c>
      <c r="M8">
        <f t="shared" ca="1" si="56"/>
        <v>27.23</v>
      </c>
      <c r="N8">
        <f t="shared" ca="1" si="4"/>
        <v>34</v>
      </c>
      <c r="O8">
        <f t="shared" ca="1" si="57"/>
        <v>27.2299999992</v>
      </c>
      <c r="P8">
        <f t="shared" ca="1" si="5"/>
        <v>227</v>
      </c>
      <c r="Q8">
        <f t="shared" ca="1" si="58"/>
        <v>66</v>
      </c>
      <c r="R8">
        <f t="shared" ca="1" si="59"/>
        <v>31</v>
      </c>
      <c r="S8">
        <f t="shared" ca="1" si="60"/>
        <v>4</v>
      </c>
      <c r="T8">
        <f t="shared" ca="1" si="61"/>
        <v>140</v>
      </c>
      <c r="U8" t="str">
        <f t="shared" ca="1" si="6"/>
        <v>859995968933Matt Carter</v>
      </c>
      <c r="V8">
        <f t="shared" ca="1" si="62"/>
        <v>18</v>
      </c>
      <c r="W8">
        <f t="shared" si="63"/>
        <v>7</v>
      </c>
      <c r="X8">
        <f t="shared" ca="1" si="64"/>
        <v>132</v>
      </c>
      <c r="Y8">
        <f t="shared" ca="1" si="65"/>
        <v>14</v>
      </c>
      <c r="Z8" t="str">
        <f t="shared" ca="1" si="66"/>
        <v>985Matt Carterzz</v>
      </c>
      <c r="AA8">
        <f t="shared" ca="1" si="67"/>
        <v>16</v>
      </c>
      <c r="AB8">
        <f t="shared" si="68"/>
        <v>7</v>
      </c>
      <c r="AC8">
        <f t="shared" ca="1" si="69"/>
        <v>176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27.06</v>
      </c>
      <c r="DW8" t="str">
        <f t="shared" ca="1" si="24"/>
        <v>WON</v>
      </c>
      <c r="DX8">
        <f t="shared" ca="1" si="150"/>
        <v>7</v>
      </c>
      <c r="DY8">
        <f t="shared" ca="1" si="151"/>
        <v>4</v>
      </c>
      <c r="DZ8">
        <f t="shared" ca="1" si="152"/>
        <v>1</v>
      </c>
      <c r="EA8">
        <f t="shared" ca="1" si="153"/>
        <v>2</v>
      </c>
      <c r="EB8">
        <f t="shared" ca="1" si="154"/>
        <v>20</v>
      </c>
      <c r="EC8">
        <f t="shared" ca="1" si="155"/>
        <v>2</v>
      </c>
      <c r="ED8">
        <f t="shared" ca="1" si="156"/>
        <v>16</v>
      </c>
      <c r="EE8">
        <f t="shared" ca="1" si="157"/>
        <v>0</v>
      </c>
      <c r="EF8">
        <f t="shared" ca="1" si="158"/>
        <v>0</v>
      </c>
      <c r="EG8">
        <f t="shared" ca="1" si="159"/>
        <v>96</v>
      </c>
      <c r="EH8">
        <f t="shared" ca="1" si="25"/>
        <v>21.92</v>
      </c>
      <c r="EI8" t="str">
        <f t="shared" ca="1" si="26"/>
        <v>WON</v>
      </c>
      <c r="EJ8">
        <f t="shared" ca="1" si="160"/>
        <v>3</v>
      </c>
      <c r="EK8">
        <f t="shared" ca="1" si="161"/>
        <v>2</v>
      </c>
      <c r="EL8">
        <f t="shared" ca="1" si="162"/>
        <v>1</v>
      </c>
      <c r="EM8">
        <f t="shared" ca="1" si="163"/>
        <v>2</v>
      </c>
      <c r="EN8">
        <f t="shared" ca="1" si="164"/>
        <v>25</v>
      </c>
      <c r="EO8">
        <f t="shared" ca="1" si="165"/>
        <v>16</v>
      </c>
      <c r="EP8">
        <f t="shared" ca="1" si="166"/>
        <v>0</v>
      </c>
      <c r="EQ8">
        <f t="shared" ca="1" si="167"/>
        <v>40</v>
      </c>
      <c r="ER8">
        <f t="shared" ca="1" si="168"/>
        <v>0</v>
      </c>
      <c r="ES8">
        <f t="shared" ca="1" si="169"/>
        <v>32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21.78</v>
      </c>
      <c r="FG8" t="str">
        <f t="shared" ca="1" si="30"/>
        <v>LOST</v>
      </c>
      <c r="FH8">
        <f t="shared" ca="1" si="180"/>
        <v>3</v>
      </c>
      <c r="FI8">
        <f t="shared" ca="1" si="181"/>
        <v>1</v>
      </c>
      <c r="FJ8">
        <f t="shared" ca="1" si="182"/>
        <v>1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4</v>
      </c>
      <c r="FO8">
        <f t="shared" ca="1" si="187"/>
        <v>0</v>
      </c>
      <c r="FP8">
        <f t="shared" ca="1" si="188"/>
        <v>40</v>
      </c>
      <c r="FQ8">
        <f t="shared" ca="1" si="189"/>
        <v>0</v>
      </c>
      <c r="FR8">
        <f t="shared" ca="1" si="31"/>
        <v>22.1</v>
      </c>
      <c r="FS8" t="str">
        <f t="shared" ca="1" si="32"/>
        <v>WON</v>
      </c>
      <c r="FT8">
        <f t="shared" ca="1" si="190"/>
        <v>4</v>
      </c>
      <c r="FU8">
        <f t="shared" ca="1" si="191"/>
        <v>1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12</v>
      </c>
      <c r="FZ8">
        <f t="shared" ca="1" si="196"/>
        <v>32</v>
      </c>
      <c r="GA8">
        <f t="shared" ca="1" si="197"/>
        <v>25</v>
      </c>
      <c r="GB8">
        <f t="shared" ca="1" si="198"/>
        <v>0</v>
      </c>
      <c r="GC8">
        <f t="shared" ca="1" si="199"/>
        <v>0</v>
      </c>
      <c r="GD8">
        <f t="shared" ca="1" si="33"/>
        <v>27.23</v>
      </c>
      <c r="GE8" t="str">
        <f t="shared" ca="1" si="34"/>
        <v>WON</v>
      </c>
      <c r="GF8">
        <f t="shared" ca="1" si="200"/>
        <v>7</v>
      </c>
      <c r="GG8">
        <f t="shared" ca="1" si="201"/>
        <v>3</v>
      </c>
      <c r="GH8">
        <f t="shared" ca="1" si="202"/>
        <v>0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40</v>
      </c>
      <c r="GN8">
        <f t="shared" ca="1" si="208"/>
        <v>77</v>
      </c>
      <c r="GO8">
        <f t="shared" ca="1" si="209"/>
        <v>0</v>
      </c>
      <c r="GP8">
        <f t="shared" ca="1" si="35"/>
        <v>21.22</v>
      </c>
      <c r="GQ8" t="str">
        <f t="shared" ca="1" si="36"/>
        <v>WON</v>
      </c>
      <c r="GR8">
        <f t="shared" ca="1" si="210"/>
        <v>2</v>
      </c>
      <c r="GS8">
        <f t="shared" ca="1" si="211"/>
        <v>4</v>
      </c>
      <c r="GT8">
        <f t="shared" ca="1" si="212"/>
        <v>0</v>
      </c>
      <c r="GU8">
        <f t="shared" ca="1" si="213"/>
        <v>1</v>
      </c>
      <c r="GV8">
        <f t="shared" ca="1" si="214"/>
        <v>0</v>
      </c>
      <c r="GW8">
        <f t="shared" ca="1" si="215"/>
        <v>32</v>
      </c>
      <c r="GX8">
        <f t="shared" ca="1" si="216"/>
        <v>0</v>
      </c>
      <c r="GY8">
        <f t="shared" ca="1" si="217"/>
        <v>40</v>
      </c>
      <c r="GZ8">
        <f t="shared" ca="1" si="218"/>
        <v>0</v>
      </c>
      <c r="HA8">
        <f t="shared" ca="1" si="219"/>
        <v>38</v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12</v>
      </c>
      <c r="G9">
        <f t="shared" ca="1" si="53"/>
        <v>8</v>
      </c>
      <c r="H9">
        <f t="shared" ca="1" si="54"/>
        <v>66.666666666666657</v>
      </c>
      <c r="I9">
        <f t="shared" ca="1" si="1"/>
        <v>24.575833333333335</v>
      </c>
      <c r="J9">
        <f t="shared" ca="1" si="55"/>
        <v>32.575833333333335</v>
      </c>
      <c r="K9">
        <f t="shared" ca="1" si="2"/>
        <v>32.575833332433334</v>
      </c>
      <c r="L9">
        <f t="shared" ca="1" si="3"/>
        <v>126</v>
      </c>
      <c r="M9">
        <f t="shared" ca="1" si="56"/>
        <v>27.29</v>
      </c>
      <c r="N9">
        <f t="shared" ca="1" si="4"/>
        <v>33</v>
      </c>
      <c r="O9">
        <f t="shared" ca="1" si="57"/>
        <v>27.289999999100001</v>
      </c>
      <c r="P9">
        <f t="shared" ca="1" si="5"/>
        <v>128</v>
      </c>
      <c r="Q9">
        <f t="shared" ca="1" si="58"/>
        <v>48</v>
      </c>
      <c r="R9">
        <f t="shared" ca="1" si="59"/>
        <v>26</v>
      </c>
      <c r="S9">
        <f t="shared" ca="1" si="60"/>
        <v>9</v>
      </c>
      <c r="T9">
        <f t="shared" ca="1" si="61"/>
        <v>127</v>
      </c>
      <c r="U9" t="str">
        <f t="shared" ca="1" si="6"/>
        <v>872990973951Tony Hammond</v>
      </c>
      <c r="V9">
        <f t="shared" ca="1" si="62"/>
        <v>23</v>
      </c>
      <c r="W9">
        <f t="shared" si="63"/>
        <v>8</v>
      </c>
      <c r="X9">
        <f t="shared" ca="1" si="64"/>
        <v>12</v>
      </c>
      <c r="Y9">
        <f t="shared" ca="1" si="65"/>
        <v>11</v>
      </c>
      <c r="Z9" t="str">
        <f t="shared" ca="1" si="66"/>
        <v>988Tony Hammondzz</v>
      </c>
      <c r="AA9">
        <f t="shared" ca="1" si="67"/>
        <v>31</v>
      </c>
      <c r="AB9">
        <f t="shared" si="68"/>
        <v>8</v>
      </c>
      <c r="AC9">
        <f t="shared" ca="1" si="69"/>
        <v>26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>
        <f t="shared" ca="1" si="23"/>
        <v>22.94</v>
      </c>
      <c r="DW9" t="str">
        <f t="shared" ca="1" si="24"/>
        <v>WON</v>
      </c>
      <c r="DX9">
        <f t="shared" ca="1" si="150"/>
        <v>2</v>
      </c>
      <c r="DY9">
        <f t="shared" ca="1" si="151"/>
        <v>4</v>
      </c>
      <c r="DZ9">
        <f t="shared" ca="1" si="152"/>
        <v>0</v>
      </c>
      <c r="EA9">
        <f t="shared" ca="1" si="153"/>
        <v>1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16</v>
      </c>
      <c r="EF9">
        <f t="shared" ca="1" si="158"/>
        <v>24</v>
      </c>
      <c r="EG9">
        <f t="shared" ca="1" si="159"/>
        <v>8</v>
      </c>
      <c r="EH9">
        <f t="shared" ca="1" si="25"/>
        <v>22.78</v>
      </c>
      <c r="EI9" t="str">
        <f t="shared" ca="1" si="26"/>
        <v>LOST</v>
      </c>
      <c r="EJ9">
        <f t="shared" ca="1" si="160"/>
        <v>3</v>
      </c>
      <c r="EK9">
        <f t="shared" ca="1" si="161"/>
        <v>0</v>
      </c>
      <c r="EL9">
        <f t="shared" ca="1" si="162"/>
        <v>1</v>
      </c>
      <c r="EM9">
        <f t="shared" ca="1" si="163"/>
        <v>0</v>
      </c>
      <c r="EN9">
        <f t="shared" ca="1" si="164"/>
        <v>0</v>
      </c>
      <c r="EO9">
        <f t="shared" ca="1" si="165"/>
        <v>0</v>
      </c>
      <c r="EP9">
        <f t="shared" ca="1" si="166"/>
        <v>0</v>
      </c>
      <c r="EQ9">
        <f t="shared" ca="1" si="167"/>
        <v>32</v>
      </c>
      <c r="ER9">
        <f t="shared" ca="1" si="168"/>
        <v>0</v>
      </c>
      <c r="ES9">
        <f t="shared" ca="1" si="169"/>
        <v>0</v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25.47</v>
      </c>
      <c r="FG9" t="str">
        <f t="shared" ca="1" si="30"/>
        <v>WON</v>
      </c>
      <c r="FH9">
        <f t="shared" ca="1" si="180"/>
        <v>4</v>
      </c>
      <c r="FI9">
        <f t="shared" ca="1" si="181"/>
        <v>2</v>
      </c>
      <c r="FJ9">
        <f t="shared" ca="1" si="182"/>
        <v>1</v>
      </c>
      <c r="FK9">
        <f t="shared" ca="1" si="183"/>
        <v>1</v>
      </c>
      <c r="FL9">
        <f t="shared" ca="1" si="184"/>
        <v>0</v>
      </c>
      <c r="FM9">
        <f t="shared" ca="1" si="185"/>
        <v>32</v>
      </c>
      <c r="FN9">
        <f t="shared" ca="1" si="186"/>
        <v>8</v>
      </c>
      <c r="FO9">
        <f t="shared" ca="1" si="187"/>
        <v>78</v>
      </c>
      <c r="FP9">
        <f t="shared" ca="1" si="188"/>
        <v>0</v>
      </c>
      <c r="FQ9">
        <f t="shared" ca="1" si="189"/>
        <v>0</v>
      </c>
      <c r="FR9">
        <f t="shared" ca="1" si="31"/>
        <v>25.91</v>
      </c>
      <c r="FS9" t="str">
        <f t="shared" ca="1" si="32"/>
        <v>WON</v>
      </c>
      <c r="FT9">
        <f t="shared" ca="1" si="190"/>
        <v>1</v>
      </c>
      <c r="FU9">
        <f t="shared" ca="1" si="191"/>
        <v>3</v>
      </c>
      <c r="FV9">
        <f t="shared" ca="1" si="192"/>
        <v>1</v>
      </c>
      <c r="FW9">
        <f t="shared" ca="1" si="193"/>
        <v>1</v>
      </c>
      <c r="FX9">
        <f t="shared" ca="1" si="194"/>
        <v>0</v>
      </c>
      <c r="FY9">
        <f t="shared" ca="1" si="195"/>
        <v>25</v>
      </c>
      <c r="FZ9">
        <f t="shared" ca="1" si="196"/>
        <v>38</v>
      </c>
      <c r="GA9">
        <f t="shared" ca="1" si="197"/>
        <v>28</v>
      </c>
      <c r="GB9">
        <f t="shared" ca="1" si="198"/>
        <v>0</v>
      </c>
      <c r="GC9">
        <f t="shared" ca="1" si="199"/>
        <v>0</v>
      </c>
      <c r="GD9">
        <f t="shared" ca="1" si="33"/>
        <v>24.38</v>
      </c>
      <c r="GE9" t="str">
        <f t="shared" ca="1" si="34"/>
        <v>WON</v>
      </c>
      <c r="GF9">
        <f t="shared" ca="1" si="200"/>
        <v>7</v>
      </c>
      <c r="GG9">
        <f t="shared" ca="1" si="201"/>
        <v>0</v>
      </c>
      <c r="GH9">
        <f t="shared" ca="1" si="202"/>
        <v>2</v>
      </c>
      <c r="GI9">
        <f t="shared" ca="1" si="203"/>
        <v>2</v>
      </c>
      <c r="GJ9">
        <f t="shared" ca="1" si="204"/>
        <v>8</v>
      </c>
      <c r="GK9">
        <f t="shared" ca="1" si="205"/>
        <v>0</v>
      </c>
      <c r="GL9">
        <f t="shared" ca="1" si="206"/>
        <v>32</v>
      </c>
      <c r="GM9">
        <f t="shared" ca="1" si="207"/>
        <v>67</v>
      </c>
      <c r="GN9">
        <f t="shared" ca="1" si="208"/>
        <v>72</v>
      </c>
      <c r="GO9">
        <f t="shared" ca="1" si="209"/>
        <v>0</v>
      </c>
      <c r="GP9">
        <f t="shared" ca="1" si="35"/>
        <v>24.1</v>
      </c>
      <c r="GQ9" t="str">
        <f t="shared" ca="1" si="36"/>
        <v>WON</v>
      </c>
      <c r="GR9">
        <f t="shared" ca="1" si="210"/>
        <v>3</v>
      </c>
      <c r="GS9">
        <f t="shared" ca="1" si="211"/>
        <v>3</v>
      </c>
      <c r="GT9">
        <f t="shared" ca="1" si="212"/>
        <v>1</v>
      </c>
      <c r="GU9">
        <f t="shared" ca="1" si="213"/>
        <v>1</v>
      </c>
      <c r="GV9">
        <f t="shared" ca="1" si="214"/>
        <v>0</v>
      </c>
      <c r="GW9">
        <f t="shared" ca="1" si="215"/>
        <v>32</v>
      </c>
      <c r="GX9">
        <f t="shared" ca="1" si="216"/>
        <v>8</v>
      </c>
      <c r="GY9">
        <f t="shared" ca="1" si="217"/>
        <v>0</v>
      </c>
      <c r="GZ9">
        <f t="shared" ca="1" si="218"/>
        <v>16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177</v>
      </c>
      <c r="M10">
        <f t="shared" ca="1" si="56"/>
        <v>0</v>
      </c>
      <c r="N10">
        <f t="shared" ca="1" si="4"/>
        <v>129</v>
      </c>
      <c r="O10">
        <f t="shared" ca="1" si="57"/>
        <v>-1</v>
      </c>
      <c r="P10">
        <f t="shared" ca="1" si="5"/>
        <v>178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338</v>
      </c>
      <c r="W10">
        <f t="shared" si="63"/>
        <v>9</v>
      </c>
      <c r="X10">
        <f t="shared" ca="1" si="64"/>
        <v>128</v>
      </c>
      <c r="Y10">
        <f t="shared" ca="1" si="65"/>
        <v>0</v>
      </c>
      <c r="Z10" t="str">
        <f t="shared" ca="1" si="66"/>
        <v>999Dan Perren zz</v>
      </c>
      <c r="AA10">
        <f t="shared" ca="1" si="67"/>
        <v>118</v>
      </c>
      <c r="AB10">
        <f t="shared" si="68"/>
        <v>9</v>
      </c>
      <c r="AC10">
        <f t="shared" ca="1" si="69"/>
        <v>178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8</v>
      </c>
      <c r="G11">
        <f t="shared" ca="1" si="53"/>
        <v>2</v>
      </c>
      <c r="H11">
        <f t="shared" ca="1" si="54"/>
        <v>25</v>
      </c>
      <c r="I11">
        <f t="shared" ca="1" si="1"/>
        <v>20.988749999999996</v>
      </c>
      <c r="J11">
        <f t="shared" ca="1" si="55"/>
        <v>22.988749999999996</v>
      </c>
      <c r="K11">
        <f t="shared" ca="1" si="2"/>
        <v>22.988749998899998</v>
      </c>
      <c r="L11">
        <f t="shared" ca="1" si="3"/>
        <v>178</v>
      </c>
      <c r="M11">
        <f t="shared" ca="1" si="56"/>
        <v>23.57</v>
      </c>
      <c r="N11">
        <f t="shared" ca="1" si="4"/>
        <v>83</v>
      </c>
      <c r="O11">
        <f t="shared" ca="1" si="57"/>
        <v>23.569999998900002</v>
      </c>
      <c r="P11">
        <f t="shared" ca="1" si="5"/>
        <v>179</v>
      </c>
      <c r="Q11">
        <f t="shared" ca="1" si="58"/>
        <v>31</v>
      </c>
      <c r="R11">
        <f t="shared" ca="1" si="59"/>
        <v>9</v>
      </c>
      <c r="S11">
        <f t="shared" ca="1" si="60"/>
        <v>0</v>
      </c>
      <c r="T11">
        <f t="shared" ca="1" si="61"/>
        <v>49</v>
      </c>
      <c r="U11" t="str">
        <f t="shared" ca="1" si="6"/>
        <v>950999990968Darren Everret</v>
      </c>
      <c r="V11">
        <f t="shared" ca="1" si="62"/>
        <v>80</v>
      </c>
      <c r="W11">
        <f t="shared" si="63"/>
        <v>10</v>
      </c>
      <c r="X11">
        <f t="shared" ca="1" si="64"/>
        <v>177</v>
      </c>
      <c r="Y11">
        <f t="shared" ca="1" si="65"/>
        <v>5</v>
      </c>
      <c r="Z11" t="str">
        <f t="shared" ca="1" si="66"/>
        <v>994Darren Everretzz</v>
      </c>
      <c r="AA11">
        <f t="shared" ca="1" si="67"/>
        <v>70</v>
      </c>
      <c r="AB11">
        <f t="shared" si="68"/>
        <v>10</v>
      </c>
      <c r="AC11">
        <f t="shared" ca="1" si="69"/>
        <v>132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19.670000000000002</v>
      </c>
      <c r="DW11" t="str">
        <f t="shared" ca="1" si="24"/>
        <v>WON</v>
      </c>
      <c r="DX11">
        <f t="shared" ca="1" si="150"/>
        <v>5</v>
      </c>
      <c r="DY11">
        <f t="shared" ca="1" si="151"/>
        <v>1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8</v>
      </c>
      <c r="ED11">
        <f t="shared" ca="1" si="156"/>
        <v>108</v>
      </c>
      <c r="EE11">
        <f t="shared" ca="1" si="157"/>
        <v>0</v>
      </c>
      <c r="EF11">
        <f t="shared" ca="1" si="158"/>
        <v>32</v>
      </c>
      <c r="EG11">
        <f t="shared" ca="1" si="159"/>
        <v>0</v>
      </c>
      <c r="EH11">
        <f t="shared" ca="1" si="25"/>
        <v>21.19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56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21.74</v>
      </c>
      <c r="FG11" t="str">
        <f t="shared" ca="1" si="30"/>
        <v>LOST</v>
      </c>
      <c r="FH11">
        <f t="shared" ca="1" si="180"/>
        <v>6</v>
      </c>
      <c r="FI11">
        <f t="shared" ca="1" si="181"/>
        <v>1</v>
      </c>
      <c r="FJ11">
        <f t="shared" ca="1" si="182"/>
        <v>0</v>
      </c>
      <c r="FK11">
        <f t="shared" ca="1" si="183"/>
        <v>1</v>
      </c>
      <c r="FL11">
        <f t="shared" ca="1" si="184"/>
        <v>40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18.93</v>
      </c>
      <c r="FS11" t="str">
        <f t="shared" ca="1" si="32"/>
        <v>LOST</v>
      </c>
      <c r="FT11">
        <f t="shared" ca="1" si="190"/>
        <v>3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5</v>
      </c>
      <c r="GA11">
        <f t="shared" ca="1" si="197"/>
        <v>12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>
        <f t="shared" ca="1" si="35"/>
        <v>23.57</v>
      </c>
      <c r="GQ11" t="str">
        <f t="shared" ca="1" si="36"/>
        <v>LOST</v>
      </c>
      <c r="GR11">
        <f t="shared" ca="1" si="210"/>
        <v>1</v>
      </c>
      <c r="GS11">
        <f t="shared" ca="1" si="211"/>
        <v>1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0</v>
      </c>
      <c r="GX11">
        <f t="shared" ca="1" si="216"/>
        <v>0</v>
      </c>
      <c r="GY11">
        <f t="shared" ca="1" si="217"/>
        <v>0</v>
      </c>
      <c r="GZ11">
        <f t="shared" ca="1" si="218"/>
        <v>0</v>
      </c>
      <c r="HA11">
        <f t="shared" ca="1" si="219"/>
        <v>0</v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9</v>
      </c>
      <c r="G12">
        <f t="shared" ca="1" si="53"/>
        <v>7</v>
      </c>
      <c r="H12">
        <f t="shared" ca="1" si="54"/>
        <v>77.777777777777786</v>
      </c>
      <c r="I12">
        <f t="shared" ca="1" si="1"/>
        <v>22.173333333333332</v>
      </c>
      <c r="J12">
        <f t="shared" ca="1" si="55"/>
        <v>29.173333333333332</v>
      </c>
      <c r="K12">
        <f t="shared" ca="1" si="2"/>
        <v>29.173333332133332</v>
      </c>
      <c r="L12">
        <f t="shared" ca="1" si="3"/>
        <v>132</v>
      </c>
      <c r="M12">
        <f t="shared" ca="1" si="56"/>
        <v>25.06</v>
      </c>
      <c r="N12">
        <f t="shared" ca="1" si="4"/>
        <v>66</v>
      </c>
      <c r="O12">
        <f t="shared" ca="1" si="57"/>
        <v>25.059999998799999</v>
      </c>
      <c r="P12">
        <f t="shared" ca="1" si="5"/>
        <v>229</v>
      </c>
      <c r="Q12">
        <f t="shared" ca="1" si="58"/>
        <v>36</v>
      </c>
      <c r="R12">
        <f t="shared" ca="1" si="59"/>
        <v>13</v>
      </c>
      <c r="S12">
        <f t="shared" ca="1" si="60"/>
        <v>3</v>
      </c>
      <c r="T12">
        <f t="shared" ca="1" si="61"/>
        <v>71</v>
      </c>
      <c r="U12" t="str">
        <f t="shared" ca="1" si="6"/>
        <v>928996986963Padraig Sharkey</v>
      </c>
      <c r="V12">
        <f t="shared" ca="1" si="62"/>
        <v>67</v>
      </c>
      <c r="W12">
        <f t="shared" si="63"/>
        <v>11</v>
      </c>
      <c r="X12">
        <f t="shared" ca="1" si="64"/>
        <v>126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48</v>
      </c>
      <c r="AB12">
        <f t="shared" si="68"/>
        <v>11</v>
      </c>
      <c r="AC12">
        <f t="shared" ca="1" si="69"/>
        <v>184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>
        <f t="shared" ca="1" si="23"/>
        <v>22.62</v>
      </c>
      <c r="DW12" t="str">
        <f t="shared" ca="1" si="24"/>
        <v>LOST</v>
      </c>
      <c r="DX12">
        <f t="shared" ca="1" si="150"/>
        <v>4</v>
      </c>
      <c r="DY12">
        <f t="shared" ca="1" si="151"/>
        <v>1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20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14</v>
      </c>
      <c r="G13">
        <f t="shared" ca="1" si="53"/>
        <v>11</v>
      </c>
      <c r="H13">
        <f t="shared" ca="1" si="54"/>
        <v>78.571428571428569</v>
      </c>
      <c r="I13">
        <f t="shared" ca="1" si="1"/>
        <v>27.375</v>
      </c>
      <c r="J13">
        <f t="shared" ca="1" si="55"/>
        <v>38.375</v>
      </c>
      <c r="K13">
        <f t="shared" ca="1" si="2"/>
        <v>38.374999998699998</v>
      </c>
      <c r="L13">
        <f t="shared" ca="1" si="3"/>
        <v>229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39</v>
      </c>
      <c r="Q13">
        <f t="shared" ca="1" si="58"/>
        <v>67</v>
      </c>
      <c r="R13">
        <f t="shared" ca="1" si="59"/>
        <v>40</v>
      </c>
      <c r="S13">
        <f t="shared" ca="1" si="60"/>
        <v>5</v>
      </c>
      <c r="T13">
        <f t="shared" ca="1" si="61"/>
        <v>162</v>
      </c>
      <c r="U13" t="str">
        <f t="shared" ca="1" si="6"/>
        <v>837994959932Lukasz Sawicki</v>
      </c>
      <c r="V13">
        <f t="shared" ca="1" si="62"/>
        <v>8</v>
      </c>
      <c r="W13">
        <f t="shared" si="63"/>
        <v>12</v>
      </c>
      <c r="X13">
        <f t="shared" ca="1" si="64"/>
        <v>208</v>
      </c>
      <c r="Y13">
        <f t="shared" ca="1" si="65"/>
        <v>14</v>
      </c>
      <c r="Z13" t="str">
        <f t="shared" ca="1" si="66"/>
        <v>985Lukasz Sawickizz</v>
      </c>
      <c r="AA13">
        <f t="shared" ca="1" si="67"/>
        <v>15</v>
      </c>
      <c r="AB13">
        <f t="shared" si="68"/>
        <v>12</v>
      </c>
      <c r="AC13">
        <f t="shared" ca="1" si="69"/>
        <v>208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>
        <f t="shared" ca="1" si="23"/>
        <v>24.93</v>
      </c>
      <c r="DW13" t="str">
        <f t="shared" ca="1" si="24"/>
        <v>WON</v>
      </c>
      <c r="DX13">
        <f t="shared" ca="1" si="150"/>
        <v>6</v>
      </c>
      <c r="DY13">
        <f t="shared" ca="1" si="151"/>
        <v>2</v>
      </c>
      <c r="DZ13">
        <f t="shared" ca="1" si="152"/>
        <v>0</v>
      </c>
      <c r="EA13">
        <f t="shared" ca="1" si="153"/>
        <v>1</v>
      </c>
      <c r="EB13">
        <f t="shared" ca="1" si="154"/>
        <v>0</v>
      </c>
      <c r="EC13">
        <f t="shared" ca="1" si="155"/>
        <v>0</v>
      </c>
      <c r="ED13">
        <f t="shared" ca="1" si="156"/>
        <v>24</v>
      </c>
      <c r="EE13">
        <f t="shared" ca="1" si="157"/>
        <v>0</v>
      </c>
      <c r="EF13">
        <f t="shared" ca="1" si="158"/>
        <v>78</v>
      </c>
      <c r="EG13">
        <f t="shared" ca="1" si="159"/>
        <v>90</v>
      </c>
      <c r="EH13">
        <f t="shared" ca="1" si="25"/>
        <v>29.47</v>
      </c>
      <c r="EI13" t="str">
        <f t="shared" ca="1" si="26"/>
        <v>WON</v>
      </c>
      <c r="EJ13">
        <f t="shared" ca="1" si="160"/>
        <v>0</v>
      </c>
      <c r="EK13">
        <f t="shared" ca="1" si="161"/>
        <v>5</v>
      </c>
      <c r="EL13">
        <f t="shared" ca="1" si="162"/>
        <v>0</v>
      </c>
      <c r="EM13">
        <f t="shared" ca="1" si="163"/>
        <v>1</v>
      </c>
      <c r="EN13">
        <f t="shared" ca="1" si="164"/>
        <v>0</v>
      </c>
      <c r="EO13">
        <f t="shared" ca="1" si="165"/>
        <v>28</v>
      </c>
      <c r="EP13">
        <f t="shared" ca="1" si="166"/>
        <v>40</v>
      </c>
      <c r="EQ13">
        <f t="shared" ca="1" si="167"/>
        <v>90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25.05</v>
      </c>
      <c r="FG13" t="str">
        <f t="shared" ca="1" si="30"/>
        <v>WON</v>
      </c>
      <c r="FH13">
        <f t="shared" ca="1" si="180"/>
        <v>4</v>
      </c>
      <c r="FI13">
        <f t="shared" ca="1" si="181"/>
        <v>4</v>
      </c>
      <c r="FJ13">
        <f t="shared" ca="1" si="182"/>
        <v>0</v>
      </c>
      <c r="FK13">
        <f t="shared" ca="1" si="183"/>
        <v>1</v>
      </c>
      <c r="FL13">
        <f t="shared" ca="1" si="184"/>
        <v>0</v>
      </c>
      <c r="FM13">
        <f t="shared" ca="1" si="185"/>
        <v>40</v>
      </c>
      <c r="FN13">
        <f t="shared" ca="1" si="186"/>
        <v>40</v>
      </c>
      <c r="FO13">
        <f t="shared" ca="1" si="187"/>
        <v>4</v>
      </c>
      <c r="FP13">
        <f t="shared" ca="1" si="188"/>
        <v>0</v>
      </c>
      <c r="FQ13">
        <f t="shared" ca="1" si="189"/>
        <v>0</v>
      </c>
      <c r="FR13">
        <f t="shared" ca="1" si="31"/>
        <v>30.67</v>
      </c>
      <c r="FS13" t="str">
        <f t="shared" ca="1" si="32"/>
        <v>WON</v>
      </c>
      <c r="FT13">
        <f t="shared" ca="1" si="190"/>
        <v>7</v>
      </c>
      <c r="FU13">
        <f t="shared" ca="1" si="191"/>
        <v>4</v>
      </c>
      <c r="FV13">
        <f t="shared" ca="1" si="192"/>
        <v>0</v>
      </c>
      <c r="FW13">
        <f t="shared" ca="1" si="193"/>
        <v>2</v>
      </c>
      <c r="FX13">
        <f t="shared" ca="1" si="194"/>
        <v>88</v>
      </c>
      <c r="FY13">
        <f t="shared" ca="1" si="195"/>
        <v>40</v>
      </c>
      <c r="FZ13">
        <f t="shared" ca="1" si="196"/>
        <v>148</v>
      </c>
      <c r="GA13">
        <f t="shared" ca="1" si="197"/>
        <v>64</v>
      </c>
      <c r="GB13">
        <f t="shared" ca="1" si="198"/>
        <v>0</v>
      </c>
      <c r="GC13">
        <f t="shared" ca="1" si="199"/>
        <v>0</v>
      </c>
      <c r="GD13">
        <f t="shared" ca="1" si="33"/>
        <v>27.99</v>
      </c>
      <c r="GE13" t="str">
        <f t="shared" ca="1" si="34"/>
        <v>LOST</v>
      </c>
      <c r="GF13">
        <f t="shared" ca="1" si="200"/>
        <v>3</v>
      </c>
      <c r="GG13">
        <f t="shared" ca="1" si="201"/>
        <v>2</v>
      </c>
      <c r="GH13">
        <f t="shared" ca="1" si="202"/>
        <v>3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40</v>
      </c>
      <c r="GM13">
        <f t="shared" ca="1" si="207"/>
        <v>0</v>
      </c>
      <c r="GN13">
        <f t="shared" ca="1" si="208"/>
        <v>50</v>
      </c>
      <c r="GO13">
        <f t="shared" ca="1" si="209"/>
        <v>0</v>
      </c>
      <c r="GP13">
        <f t="shared" ca="1" si="35"/>
        <v>25.9</v>
      </c>
      <c r="GQ13" t="str">
        <f t="shared" ca="1" si="36"/>
        <v>WON</v>
      </c>
      <c r="GR13">
        <f t="shared" ca="1" si="210"/>
        <v>1</v>
      </c>
      <c r="GS13">
        <f t="shared" ca="1" si="211"/>
        <v>4</v>
      </c>
      <c r="GT13">
        <f t="shared" ca="1" si="212"/>
        <v>1</v>
      </c>
      <c r="GU13">
        <f t="shared" ca="1" si="213"/>
        <v>1</v>
      </c>
      <c r="GV13">
        <f t="shared" ca="1" si="214"/>
        <v>0</v>
      </c>
      <c r="GW13">
        <f t="shared" ca="1" si="215"/>
        <v>59</v>
      </c>
      <c r="GX13">
        <f t="shared" ca="1" si="216"/>
        <v>80</v>
      </c>
      <c r="GY13">
        <f t="shared" ca="1" si="217"/>
        <v>0</v>
      </c>
      <c r="GZ13">
        <f t="shared" ca="1" si="218"/>
        <v>40</v>
      </c>
      <c r="HA13">
        <f t="shared" ca="1" si="219"/>
        <v>0</v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127</v>
      </c>
      <c r="M14">
        <f t="shared" ca="1" si="56"/>
        <v>0</v>
      </c>
      <c r="N14">
        <f t="shared" ca="1" si="4"/>
        <v>129</v>
      </c>
      <c r="O14">
        <f t="shared" ca="1" si="57"/>
        <v>-1</v>
      </c>
      <c r="P14">
        <f t="shared" ca="1" si="5"/>
        <v>101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184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184</v>
      </c>
      <c r="M15">
        <f t="shared" ca="1" si="56"/>
        <v>0</v>
      </c>
      <c r="N15">
        <f t="shared" ca="1" si="4"/>
        <v>129</v>
      </c>
      <c r="O15">
        <f t="shared" ca="1" si="57"/>
        <v>-1</v>
      </c>
      <c r="P15">
        <f t="shared" ca="1" si="5"/>
        <v>207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78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208</v>
      </c>
      <c r="M16">
        <f t="shared" ca="1" si="56"/>
        <v>0</v>
      </c>
      <c r="N16">
        <f t="shared" ca="1" si="4"/>
        <v>129</v>
      </c>
      <c r="O16">
        <f t="shared" ca="1" si="57"/>
        <v>-1</v>
      </c>
      <c r="P16">
        <f t="shared" ca="1" si="5"/>
        <v>177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127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</v>
      </c>
      <c r="M17">
        <f t="shared" ca="1" si="56"/>
        <v>0</v>
      </c>
      <c r="N17">
        <f t="shared" ca="1" si="4"/>
        <v>129</v>
      </c>
      <c r="O17">
        <f t="shared" ca="1" si="57"/>
        <v>-1</v>
      </c>
      <c r="P17">
        <f t="shared" ca="1" si="5"/>
        <v>132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128</v>
      </c>
      <c r="M18">
        <f t="shared" ca="1" si="56"/>
        <v>0</v>
      </c>
      <c r="N18">
        <f t="shared" ca="1" si="4"/>
        <v>129</v>
      </c>
      <c r="O18">
        <f t="shared" ca="1" si="57"/>
        <v>-1</v>
      </c>
      <c r="P18">
        <f t="shared" ca="1" si="5"/>
        <v>104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212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38</v>
      </c>
      <c r="M19">
        <f t="shared" ca="1" si="56"/>
        <v>0</v>
      </c>
      <c r="N19">
        <f t="shared" ca="1" si="4"/>
        <v>129</v>
      </c>
      <c r="O19">
        <f t="shared" ca="1" si="57"/>
        <v>-1</v>
      </c>
      <c r="P19">
        <f t="shared" ca="1" si="5"/>
        <v>151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232</v>
      </c>
      <c r="M20">
        <f t="shared" ca="1" si="56"/>
        <v>0</v>
      </c>
      <c r="N20">
        <f t="shared" ca="1" si="4"/>
        <v>129</v>
      </c>
      <c r="O20">
        <f t="shared" ca="1" si="57"/>
        <v>-1</v>
      </c>
      <c r="P20">
        <f t="shared" ca="1" si="5"/>
        <v>184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231</v>
      </c>
      <c r="M21">
        <f t="shared" ca="1" si="56"/>
        <v>0</v>
      </c>
      <c r="N21">
        <f t="shared" ca="1" si="4"/>
        <v>129</v>
      </c>
      <c r="O21">
        <f t="shared" ca="1" si="57"/>
        <v>-1</v>
      </c>
      <c r="P21">
        <f t="shared" ca="1" si="5"/>
        <v>206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78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231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104</v>
      </c>
      <c r="M22">
        <f t="shared" ca="1" si="56"/>
        <v>0</v>
      </c>
      <c r="N22">
        <f t="shared" ca="1" si="4"/>
        <v>129</v>
      </c>
      <c r="O22">
        <f t="shared" ca="1" si="57"/>
        <v>-1</v>
      </c>
      <c r="P22">
        <f t="shared" ca="1" si="5"/>
        <v>211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127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</v>
      </c>
      <c r="M23">
        <f t="shared" ca="1" si="56"/>
        <v>0</v>
      </c>
      <c r="N23">
        <f t="shared" ca="1" si="4"/>
        <v>129</v>
      </c>
      <c r="O23">
        <f t="shared" ca="1" si="57"/>
        <v>-1</v>
      </c>
      <c r="P23">
        <f t="shared" ca="1" si="5"/>
        <v>232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104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7</v>
      </c>
      <c r="M24">
        <f t="shared" ca="1" si="56"/>
        <v>0</v>
      </c>
      <c r="N24">
        <f t="shared" ca="1" si="4"/>
        <v>129</v>
      </c>
      <c r="O24">
        <f t="shared" ca="1" si="57"/>
        <v>-1</v>
      </c>
      <c r="P24">
        <f t="shared" ca="1" si="5"/>
        <v>127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232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158</v>
      </c>
      <c r="M25">
        <f t="shared" ca="1" si="56"/>
        <v>0</v>
      </c>
      <c r="N25">
        <f t="shared" ca="1" si="4"/>
        <v>129</v>
      </c>
      <c r="O25">
        <f t="shared" ca="1" si="57"/>
        <v>-1</v>
      </c>
      <c r="P25">
        <f t="shared" ca="1" si="5"/>
        <v>77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28</v>
      </c>
      <c r="M26">
        <f t="shared" ca="1" si="56"/>
        <v>0</v>
      </c>
      <c r="N26">
        <f t="shared" ca="1" si="4"/>
        <v>129</v>
      </c>
      <c r="O26">
        <f t="shared" ca="1" si="57"/>
        <v>-1</v>
      </c>
      <c r="P26">
        <f t="shared" ca="1" si="5"/>
        <v>89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15</v>
      </c>
      <c r="G27">
        <f t="shared" ca="1" si="53"/>
        <v>13</v>
      </c>
      <c r="H27">
        <f t="shared" ca="1" si="54"/>
        <v>86.666666666666671</v>
      </c>
      <c r="I27">
        <f t="shared" ca="1" si="1"/>
        <v>27.034666666666666</v>
      </c>
      <c r="J27">
        <f t="shared" ca="1" si="55"/>
        <v>40.034666666666666</v>
      </c>
      <c r="K27">
        <f t="shared" ca="1" si="2"/>
        <v>40.034666663966668</v>
      </c>
      <c r="L27">
        <f t="shared" ca="1" si="3"/>
        <v>78</v>
      </c>
      <c r="M27">
        <f t="shared" ca="1" si="56"/>
        <v>31.98</v>
      </c>
      <c r="N27">
        <f t="shared" ca="1" si="4"/>
        <v>3</v>
      </c>
      <c r="O27">
        <f t="shared" ca="1" si="57"/>
        <v>31.979999997300002</v>
      </c>
      <c r="P27">
        <f t="shared" ca="1" si="5"/>
        <v>208</v>
      </c>
      <c r="Q27">
        <f t="shared" ca="1" si="58"/>
        <v>92</v>
      </c>
      <c r="R27">
        <f t="shared" ca="1" si="59"/>
        <v>40</v>
      </c>
      <c r="S27">
        <f t="shared" ca="1" si="60"/>
        <v>6</v>
      </c>
      <c r="T27">
        <f t="shared" ca="1" si="61"/>
        <v>190</v>
      </c>
      <c r="U27" t="str">
        <f t="shared" ca="1" si="6"/>
        <v>809993959907Ben Burton</v>
      </c>
      <c r="V27">
        <f t="shared" ca="1" si="62"/>
        <v>2</v>
      </c>
      <c r="W27">
        <f t="shared" si="63"/>
        <v>26</v>
      </c>
      <c r="X27">
        <f t="shared" ca="1" si="64"/>
        <v>229</v>
      </c>
      <c r="Y27">
        <f t="shared" ca="1" si="65"/>
        <v>16</v>
      </c>
      <c r="Z27" t="str">
        <f t="shared" ca="1" si="66"/>
        <v>983Ben Burtonzz</v>
      </c>
      <c r="AA27">
        <f t="shared" ca="1" si="67"/>
        <v>8</v>
      </c>
      <c r="AB27">
        <f t="shared" si="68"/>
        <v>26</v>
      </c>
      <c r="AC27">
        <f t="shared" ca="1" si="69"/>
        <v>214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>
        <f t="shared" ca="1" si="23"/>
        <v>24.24</v>
      </c>
      <c r="DW27" t="str">
        <f t="shared" ca="1" si="24"/>
        <v>WON</v>
      </c>
      <c r="DX27">
        <f t="shared" ca="1" si="150"/>
        <v>6</v>
      </c>
      <c r="DY27">
        <f t="shared" ca="1" si="151"/>
        <v>3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5</v>
      </c>
      <c r="ED27">
        <f t="shared" ca="1" si="156"/>
        <v>24</v>
      </c>
      <c r="EE27">
        <f t="shared" ca="1" si="157"/>
        <v>60</v>
      </c>
      <c r="EF27">
        <f t="shared" ca="1" si="158"/>
        <v>0</v>
      </c>
      <c r="EG27">
        <f t="shared" ca="1" si="159"/>
        <v>0</v>
      </c>
      <c r="EH27">
        <f t="shared" ca="1" si="25"/>
        <v>22.1</v>
      </c>
      <c r="EI27" t="str">
        <f t="shared" ca="1" si="26"/>
        <v>WON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2</v>
      </c>
      <c r="EN27">
        <f t="shared" ca="1" si="164"/>
        <v>40</v>
      </c>
      <c r="EO27">
        <f t="shared" ca="1" si="165"/>
        <v>32</v>
      </c>
      <c r="EP27">
        <f t="shared" ca="1" si="166"/>
        <v>20</v>
      </c>
      <c r="EQ27">
        <f t="shared" ca="1" si="167"/>
        <v>63</v>
      </c>
      <c r="ER27">
        <f t="shared" ca="1" si="168"/>
        <v>0</v>
      </c>
      <c r="ES27">
        <f t="shared" ca="1" si="169"/>
        <v>0</v>
      </c>
      <c r="ET27">
        <f t="shared" ca="1" si="27"/>
        <v>28.36</v>
      </c>
      <c r="EU27" t="str">
        <f t="shared" ca="1" si="28"/>
        <v>WON</v>
      </c>
      <c r="EV27">
        <f t="shared" ca="1" si="170"/>
        <v>5</v>
      </c>
      <c r="EW27">
        <f t="shared" ca="1" si="171"/>
        <v>2</v>
      </c>
      <c r="EX27">
        <f t="shared" ca="1" si="172"/>
        <v>1</v>
      </c>
      <c r="EY27">
        <f t="shared" ca="1" si="173"/>
        <v>1</v>
      </c>
      <c r="EZ27">
        <f t="shared" ca="1" si="174"/>
        <v>0</v>
      </c>
      <c r="FA27">
        <f t="shared" ca="1" si="175"/>
        <v>40</v>
      </c>
      <c r="FB27">
        <f t="shared" ca="1" si="176"/>
        <v>52</v>
      </c>
      <c r="FC27">
        <f t="shared" ca="1" si="177"/>
        <v>12</v>
      </c>
      <c r="FD27">
        <f t="shared" ca="1" si="178"/>
        <v>0</v>
      </c>
      <c r="FE27">
        <f t="shared" ca="1" si="179"/>
        <v>0</v>
      </c>
      <c r="FF27">
        <f t="shared" ca="1" si="29"/>
        <v>25.91</v>
      </c>
      <c r="FG27" t="str">
        <f t="shared" ca="1" si="30"/>
        <v>WON</v>
      </c>
      <c r="FH27">
        <f t="shared" ca="1" si="180"/>
        <v>6</v>
      </c>
      <c r="FI27">
        <f t="shared" ca="1" si="181"/>
        <v>3</v>
      </c>
      <c r="FJ27">
        <f t="shared" ca="1" si="182"/>
        <v>0</v>
      </c>
      <c r="FK27">
        <f t="shared" ca="1" si="183"/>
        <v>1</v>
      </c>
      <c r="FL27">
        <f t="shared" ca="1" si="184"/>
        <v>0</v>
      </c>
      <c r="FM27">
        <f t="shared" ca="1" si="185"/>
        <v>95</v>
      </c>
      <c r="FN27">
        <f t="shared" ca="1" si="186"/>
        <v>40</v>
      </c>
      <c r="FO27">
        <f t="shared" ca="1" si="187"/>
        <v>10</v>
      </c>
      <c r="FP27">
        <f t="shared" ca="1" si="188"/>
        <v>0</v>
      </c>
      <c r="FQ27">
        <f t="shared" ca="1" si="189"/>
        <v>0</v>
      </c>
      <c r="FR27">
        <f t="shared" ca="1" si="31"/>
        <v>27.81</v>
      </c>
      <c r="FS27" t="str">
        <f t="shared" ca="1" si="32"/>
        <v>WON</v>
      </c>
      <c r="FT27">
        <f t="shared" ca="1" si="190"/>
        <v>5</v>
      </c>
      <c r="FU27">
        <f t="shared" ca="1" si="191"/>
        <v>1</v>
      </c>
      <c r="FV27">
        <f t="shared" ca="1" si="192"/>
        <v>2</v>
      </c>
      <c r="FW27">
        <f t="shared" ca="1" si="193"/>
        <v>1</v>
      </c>
      <c r="FX27">
        <f t="shared" ca="1" si="194"/>
        <v>0</v>
      </c>
      <c r="FY27">
        <f t="shared" ca="1" si="195"/>
        <v>40</v>
      </c>
      <c r="FZ27">
        <f t="shared" ca="1" si="196"/>
        <v>0</v>
      </c>
      <c r="GA27">
        <f t="shared" ca="1" si="197"/>
        <v>20</v>
      </c>
      <c r="GB27">
        <f t="shared" ca="1" si="198"/>
        <v>106</v>
      </c>
      <c r="GC27">
        <f t="shared" ca="1" si="199"/>
        <v>0</v>
      </c>
      <c r="GD27">
        <f t="shared" ca="1" si="33"/>
        <v>24.64</v>
      </c>
      <c r="GE27" t="str">
        <f t="shared" ca="1" si="34"/>
        <v>WON</v>
      </c>
      <c r="GF27">
        <f t="shared" ca="1" si="200"/>
        <v>6</v>
      </c>
      <c r="GG27">
        <f t="shared" ca="1" si="201"/>
        <v>1</v>
      </c>
      <c r="GH27">
        <f t="shared" ca="1" si="202"/>
        <v>0</v>
      </c>
      <c r="GI27">
        <f t="shared" ca="1" si="203"/>
        <v>2</v>
      </c>
      <c r="GJ27">
        <f t="shared" ca="1" si="204"/>
        <v>40</v>
      </c>
      <c r="GK27">
        <f t="shared" ca="1" si="205"/>
        <v>83</v>
      </c>
      <c r="GL27">
        <f t="shared" ca="1" si="206"/>
        <v>10</v>
      </c>
      <c r="GM27">
        <f t="shared" ca="1" si="207"/>
        <v>36</v>
      </c>
      <c r="GN27">
        <f t="shared" ca="1" si="208"/>
        <v>0</v>
      </c>
      <c r="GO27">
        <f t="shared" ca="1" si="209"/>
        <v>0</v>
      </c>
      <c r="GP27">
        <f t="shared" ca="1" si="35"/>
        <v>26.21</v>
      </c>
      <c r="GQ27" t="str">
        <f t="shared" ca="1" si="36"/>
        <v>WON</v>
      </c>
      <c r="GR27">
        <f t="shared" ca="1" si="210"/>
        <v>5</v>
      </c>
      <c r="GS27">
        <f t="shared" ca="1" si="211"/>
        <v>3</v>
      </c>
      <c r="GT27">
        <f t="shared" ca="1" si="212"/>
        <v>1</v>
      </c>
      <c r="GU27">
        <f t="shared" ca="1" si="213"/>
        <v>1</v>
      </c>
      <c r="GV27">
        <f t="shared" ca="1" si="214"/>
        <v>0</v>
      </c>
      <c r="GW27">
        <f t="shared" ca="1" si="215"/>
        <v>56</v>
      </c>
      <c r="GX27">
        <f t="shared" ca="1" si="216"/>
        <v>8</v>
      </c>
      <c r="GY27">
        <f t="shared" ca="1" si="217"/>
        <v>0</v>
      </c>
      <c r="GZ27">
        <f t="shared" ca="1" si="218"/>
        <v>41</v>
      </c>
      <c r="HA27">
        <f t="shared" ca="1" si="219"/>
        <v>0</v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15</v>
      </c>
      <c r="G28">
        <f t="shared" ca="1" si="53"/>
        <v>6</v>
      </c>
      <c r="H28">
        <f t="shared" ca="1" si="54"/>
        <v>40</v>
      </c>
      <c r="I28">
        <f t="shared" ca="1" si="1"/>
        <v>22.883333333333333</v>
      </c>
      <c r="J28">
        <f t="shared" ca="1" si="55"/>
        <v>28.883333333333333</v>
      </c>
      <c r="K28">
        <f t="shared" ca="1" si="2"/>
        <v>28.883333330533333</v>
      </c>
      <c r="L28">
        <f t="shared" ca="1" si="3"/>
        <v>57</v>
      </c>
      <c r="M28">
        <f t="shared" ca="1" si="56"/>
        <v>25.47</v>
      </c>
      <c r="N28">
        <f t="shared" ca="1" si="4"/>
        <v>59</v>
      </c>
      <c r="O28">
        <f t="shared" ca="1" si="57"/>
        <v>25.469999997199999</v>
      </c>
      <c r="P28">
        <f t="shared" ca="1" si="5"/>
        <v>78</v>
      </c>
      <c r="Q28">
        <f t="shared" ca="1" si="58"/>
        <v>65</v>
      </c>
      <c r="R28">
        <f t="shared" ca="1" si="59"/>
        <v>23</v>
      </c>
      <c r="S28">
        <f t="shared" ca="1" si="60"/>
        <v>8</v>
      </c>
      <c r="T28">
        <f t="shared" ca="1" si="61"/>
        <v>135</v>
      </c>
      <c r="U28" t="str">
        <f t="shared" ca="1" si="6"/>
        <v>864991976934Brian Whybrow</v>
      </c>
      <c r="V28">
        <f t="shared" ca="1" si="62"/>
        <v>21</v>
      </c>
      <c r="W28">
        <f t="shared" si="63"/>
        <v>27</v>
      </c>
      <c r="X28">
        <f t="shared" ca="1" si="64"/>
        <v>231</v>
      </c>
      <c r="Y28">
        <f t="shared" ca="1" si="65"/>
        <v>11</v>
      </c>
      <c r="Z28" t="str">
        <f t="shared" ca="1" si="66"/>
        <v>988Brian Whybrowzz</v>
      </c>
      <c r="AA28">
        <f t="shared" ca="1" si="67"/>
        <v>28</v>
      </c>
      <c r="AB28">
        <f t="shared" si="68"/>
        <v>27</v>
      </c>
      <c r="AC28">
        <f t="shared" ca="1" si="69"/>
        <v>104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>
        <f t="shared" ca="1" si="23"/>
        <v>21.62</v>
      </c>
      <c r="DW28" t="str">
        <f t="shared" ca="1" si="24"/>
        <v>WON</v>
      </c>
      <c r="DX28">
        <f t="shared" ca="1" si="150"/>
        <v>5</v>
      </c>
      <c r="DY28">
        <f t="shared" ca="1" si="151"/>
        <v>1</v>
      </c>
      <c r="DZ28">
        <f t="shared" ca="1" si="152"/>
        <v>1</v>
      </c>
      <c r="EA28">
        <f t="shared" ca="1" si="153"/>
        <v>2</v>
      </c>
      <c r="EB28">
        <f t="shared" ca="1" si="154"/>
        <v>20</v>
      </c>
      <c r="EC28">
        <f t="shared" ca="1" si="155"/>
        <v>8</v>
      </c>
      <c r="ED28">
        <f t="shared" ca="1" si="156"/>
        <v>0</v>
      </c>
      <c r="EE28">
        <f t="shared" ca="1" si="157"/>
        <v>2</v>
      </c>
      <c r="EF28">
        <f t="shared" ca="1" si="158"/>
        <v>10</v>
      </c>
      <c r="EG28">
        <f t="shared" ca="1" si="159"/>
        <v>0</v>
      </c>
      <c r="EH28">
        <f t="shared" ca="1" si="25"/>
        <v>19.86</v>
      </c>
      <c r="EI28" t="str">
        <f t="shared" ca="1" si="26"/>
        <v>LOST</v>
      </c>
      <c r="EJ28">
        <f t="shared" ca="1" si="160"/>
        <v>2</v>
      </c>
      <c r="EK28">
        <f t="shared" ca="1" si="161"/>
        <v>2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20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21.47</v>
      </c>
      <c r="EU28" t="str">
        <f t="shared" ca="1" si="28"/>
        <v>WON</v>
      </c>
      <c r="EV28">
        <f t="shared" ca="1" si="170"/>
        <v>5</v>
      </c>
      <c r="EW28">
        <f t="shared" ca="1" si="171"/>
        <v>1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73</v>
      </c>
      <c r="FB28">
        <f t="shared" ca="1" si="176"/>
        <v>5</v>
      </c>
      <c r="FC28">
        <f t="shared" ca="1" si="177"/>
        <v>40</v>
      </c>
      <c r="FD28">
        <f t="shared" ca="1" si="178"/>
        <v>0</v>
      </c>
      <c r="FE28">
        <f t="shared" ca="1" si="179"/>
        <v>0</v>
      </c>
      <c r="FF28">
        <f t="shared" ca="1" si="29"/>
        <v>24.89</v>
      </c>
      <c r="FG28" t="str">
        <f t="shared" ca="1" si="30"/>
        <v>LOST</v>
      </c>
      <c r="FH28">
        <f t="shared" ca="1" si="180"/>
        <v>4</v>
      </c>
      <c r="FI28">
        <f t="shared" ca="1" si="181"/>
        <v>3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158</v>
      </c>
      <c r="FP28">
        <f t="shared" ca="1" si="188"/>
        <v>0</v>
      </c>
      <c r="FQ28">
        <f t="shared" ca="1" si="189"/>
        <v>0</v>
      </c>
      <c r="FR28">
        <f t="shared" ca="1" si="31"/>
        <v>20.440000000000001</v>
      </c>
      <c r="FS28" t="str">
        <f t="shared" ca="1" si="32"/>
        <v>LOST</v>
      </c>
      <c r="FT28">
        <f t="shared" ca="1" si="190"/>
        <v>5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24.53</v>
      </c>
      <c r="GE28" t="str">
        <f t="shared" ca="1" si="34"/>
        <v>LOST</v>
      </c>
      <c r="GF28">
        <f t="shared" ca="1" si="200"/>
        <v>5</v>
      </c>
      <c r="GG28">
        <f t="shared" ca="1" si="201"/>
        <v>4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48</v>
      </c>
      <c r="GL28">
        <f t="shared" ca="1" si="206"/>
        <v>0</v>
      </c>
      <c r="GM28">
        <f t="shared" ca="1" si="207"/>
        <v>25</v>
      </c>
      <c r="GN28">
        <f t="shared" ca="1" si="208"/>
        <v>0</v>
      </c>
      <c r="GO28">
        <f t="shared" ca="1" si="209"/>
        <v>0</v>
      </c>
      <c r="GP28">
        <f t="shared" ca="1" si="35"/>
        <v>21.39</v>
      </c>
      <c r="GQ28" t="str">
        <f t="shared" ca="1" si="36"/>
        <v>LOST</v>
      </c>
      <c r="GR28">
        <f t="shared" ca="1" si="210"/>
        <v>4</v>
      </c>
      <c r="GS28">
        <f t="shared" ca="1" si="211"/>
        <v>1</v>
      </c>
      <c r="GT28">
        <f t="shared" ca="1" si="212"/>
        <v>1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4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14</v>
      </c>
      <c r="G29">
        <f t="shared" ca="1" si="53"/>
        <v>9</v>
      </c>
      <c r="H29">
        <f t="shared" ca="1" si="54"/>
        <v>64.285714285714292</v>
      </c>
      <c r="I29">
        <f t="shared" ca="1" si="1"/>
        <v>23.049285714285709</v>
      </c>
      <c r="J29">
        <f t="shared" ca="1" si="55"/>
        <v>32.049285714285709</v>
      </c>
      <c r="K29">
        <f t="shared" ca="1" si="2"/>
        <v>32.049285711385707</v>
      </c>
      <c r="L29">
        <f t="shared" ca="1" si="3"/>
        <v>152</v>
      </c>
      <c r="M29">
        <f t="shared" ca="1" si="56"/>
        <v>27.08</v>
      </c>
      <c r="N29">
        <f t="shared" ca="1" si="4"/>
        <v>35</v>
      </c>
      <c r="O29">
        <f t="shared" ca="1" si="57"/>
        <v>27.0799999971</v>
      </c>
      <c r="P29">
        <f t="shared" ca="1" si="5"/>
        <v>152</v>
      </c>
      <c r="Q29">
        <f t="shared" ca="1" si="58"/>
        <v>60</v>
      </c>
      <c r="R29">
        <f t="shared" ca="1" si="59"/>
        <v>19</v>
      </c>
      <c r="S29">
        <f t="shared" ca="1" si="60"/>
        <v>3</v>
      </c>
      <c r="T29">
        <f t="shared" ca="1" si="61"/>
        <v>107</v>
      </c>
      <c r="U29" t="str">
        <f t="shared" ca="1" si="6"/>
        <v>892996980939Connor Scutt</v>
      </c>
      <c r="V29">
        <f t="shared" ca="1" si="62"/>
        <v>39</v>
      </c>
      <c r="W29">
        <f t="shared" si="63"/>
        <v>28</v>
      </c>
      <c r="X29">
        <f t="shared" ca="1" si="64"/>
        <v>58</v>
      </c>
      <c r="Y29">
        <f t="shared" ca="1" si="65"/>
        <v>9</v>
      </c>
      <c r="Z29" t="str">
        <f t="shared" ca="1" si="66"/>
        <v>990Connor Scuttzz</v>
      </c>
      <c r="AA29">
        <f t="shared" ca="1" si="67"/>
        <v>46</v>
      </c>
      <c r="AB29">
        <f t="shared" si="68"/>
        <v>28</v>
      </c>
      <c r="AC29">
        <f t="shared" ca="1" si="69"/>
        <v>27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>
        <f t="shared" ca="1" si="23"/>
        <v>22.94</v>
      </c>
      <c r="DW29" t="str">
        <f t="shared" ca="1" si="24"/>
        <v>WON</v>
      </c>
      <c r="DX29">
        <f t="shared" ca="1" si="150"/>
        <v>4</v>
      </c>
      <c r="DY29">
        <f t="shared" ca="1" si="151"/>
        <v>2</v>
      </c>
      <c r="DZ29">
        <f t="shared" ca="1" si="152"/>
        <v>1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52</v>
      </c>
      <c r="EE29">
        <f t="shared" ca="1" si="157"/>
        <v>4</v>
      </c>
      <c r="EF29">
        <f t="shared" ca="1" si="158"/>
        <v>0</v>
      </c>
      <c r="EG29">
        <f t="shared" ca="1" si="159"/>
        <v>110</v>
      </c>
      <c r="EH29">
        <f t="shared" ca="1" si="25"/>
        <v>24.24</v>
      </c>
      <c r="EI29" t="str">
        <f t="shared" ca="1" si="26"/>
        <v>WON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32</v>
      </c>
      <c r="EP29">
        <f t="shared" ca="1" si="166"/>
        <v>40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21.47</v>
      </c>
      <c r="EU29" t="str">
        <f t="shared" ca="1" si="28"/>
        <v>WON</v>
      </c>
      <c r="EV29">
        <f t="shared" ca="1" si="170"/>
        <v>4</v>
      </c>
      <c r="EW29">
        <f t="shared" ca="1" si="171"/>
        <v>0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38</v>
      </c>
      <c r="FB29">
        <f t="shared" ca="1" si="176"/>
        <v>20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22.7</v>
      </c>
      <c r="FG29" t="str">
        <f t="shared" ca="1" si="30"/>
        <v>LOST</v>
      </c>
      <c r="FH29">
        <f t="shared" ca="1" si="180"/>
        <v>2</v>
      </c>
      <c r="FI29">
        <f t="shared" ca="1" si="181"/>
        <v>1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0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21.89</v>
      </c>
      <c r="FS29" t="str">
        <f t="shared" ca="1" si="32"/>
        <v>WON</v>
      </c>
      <c r="FT29">
        <f t="shared" ca="1" si="190"/>
        <v>2</v>
      </c>
      <c r="FU29">
        <f t="shared" ca="1" si="191"/>
        <v>2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10</v>
      </c>
      <c r="FZ29">
        <f t="shared" ca="1" si="196"/>
        <v>0</v>
      </c>
      <c r="GA29">
        <f t="shared" ca="1" si="197"/>
        <v>32</v>
      </c>
      <c r="GB29">
        <f t="shared" ca="1" si="198"/>
        <v>0</v>
      </c>
      <c r="GC29">
        <f t="shared" ca="1" si="199"/>
        <v>82</v>
      </c>
      <c r="GD29">
        <f t="shared" ca="1" si="33"/>
        <v>25.97</v>
      </c>
      <c r="GE29" t="str">
        <f t="shared" ca="1" si="34"/>
        <v>LOST</v>
      </c>
      <c r="GF29">
        <f t="shared" ca="1" si="200"/>
        <v>5</v>
      </c>
      <c r="GG29">
        <f t="shared" ca="1" si="201"/>
        <v>2</v>
      </c>
      <c r="GH29">
        <f t="shared" ca="1" si="202"/>
        <v>0</v>
      </c>
      <c r="GI29">
        <f t="shared" ca="1" si="203"/>
        <v>0</v>
      </c>
      <c r="GJ29">
        <f t="shared" ca="1" si="204"/>
        <v>0</v>
      </c>
      <c r="GK29">
        <f t="shared" ca="1" si="205"/>
        <v>32</v>
      </c>
      <c r="GL29">
        <f t="shared" ca="1" si="206"/>
        <v>40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23.9</v>
      </c>
      <c r="GQ29" t="str">
        <f t="shared" ca="1" si="36"/>
        <v>WON</v>
      </c>
      <c r="GR29">
        <f t="shared" ca="1" si="210"/>
        <v>6</v>
      </c>
      <c r="GS29">
        <f t="shared" ca="1" si="211"/>
        <v>2</v>
      </c>
      <c r="GT29">
        <f t="shared" ca="1" si="212"/>
        <v>1</v>
      </c>
      <c r="GU29">
        <f t="shared" ca="1" si="213"/>
        <v>1</v>
      </c>
      <c r="GV29">
        <f t="shared" ca="1" si="214"/>
        <v>0</v>
      </c>
      <c r="GW29">
        <f t="shared" ca="1" si="215"/>
        <v>36</v>
      </c>
      <c r="GX29">
        <f t="shared" ca="1" si="216"/>
        <v>0</v>
      </c>
      <c r="GY29">
        <f t="shared" ca="1" si="217"/>
        <v>36</v>
      </c>
      <c r="GZ29">
        <f t="shared" ca="1" si="218"/>
        <v>0</v>
      </c>
      <c r="HA29">
        <f t="shared" ca="1" si="219"/>
        <v>32</v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14</v>
      </c>
      <c r="G30">
        <f t="shared" ca="1" si="53"/>
        <v>6</v>
      </c>
      <c r="H30">
        <f t="shared" ca="1" si="54"/>
        <v>42.857142857142854</v>
      </c>
      <c r="I30">
        <f t="shared" ca="1" si="1"/>
        <v>21.372142857142858</v>
      </c>
      <c r="J30">
        <f t="shared" ca="1" si="55"/>
        <v>27.372142857142858</v>
      </c>
      <c r="K30">
        <f t="shared" ca="1" si="2"/>
        <v>27.372142854142858</v>
      </c>
      <c r="L30">
        <f t="shared" ca="1" si="3"/>
        <v>151</v>
      </c>
      <c r="M30">
        <f t="shared" ca="1" si="56"/>
        <v>24.18</v>
      </c>
      <c r="N30">
        <f t="shared" ca="1" si="4"/>
        <v>77</v>
      </c>
      <c r="O30">
        <f t="shared" ca="1" si="57"/>
        <v>24.179999996999999</v>
      </c>
      <c r="P30">
        <f t="shared" ca="1" si="5"/>
        <v>5</v>
      </c>
      <c r="Q30">
        <f t="shared" ca="1" si="58"/>
        <v>59</v>
      </c>
      <c r="R30">
        <f t="shared" ca="1" si="59"/>
        <v>12</v>
      </c>
      <c r="S30">
        <f t="shared" ca="1" si="60"/>
        <v>1</v>
      </c>
      <c r="T30">
        <f t="shared" ca="1" si="61"/>
        <v>86</v>
      </c>
      <c r="U30" t="str">
        <f t="shared" ca="1" si="6"/>
        <v>913998987940Des Barry</v>
      </c>
      <c r="V30">
        <f t="shared" ca="1" si="62"/>
        <v>57</v>
      </c>
      <c r="W30">
        <f t="shared" si="63"/>
        <v>29</v>
      </c>
      <c r="X30">
        <f t="shared" ca="1" si="64"/>
        <v>85</v>
      </c>
      <c r="Y30">
        <f t="shared" ca="1" si="65"/>
        <v>7</v>
      </c>
      <c r="Z30" t="str">
        <f t="shared" ca="1" si="66"/>
        <v>992Des Barryzz</v>
      </c>
      <c r="AA30">
        <f t="shared" ca="1" si="67"/>
        <v>57</v>
      </c>
      <c r="AB30">
        <f t="shared" si="68"/>
        <v>29</v>
      </c>
      <c r="AC30">
        <f t="shared" ca="1" si="69"/>
        <v>1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>
        <f t="shared" ca="1" si="23"/>
        <v>18.16</v>
      </c>
      <c r="DW30" t="str">
        <f t="shared" ca="1" si="24"/>
        <v>LOST</v>
      </c>
      <c r="DX30">
        <f t="shared" ca="1" si="150"/>
        <v>3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34</v>
      </c>
      <c r="ED30">
        <f t="shared" ca="1" si="156"/>
        <v>5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>
        <f t="shared" ca="1" si="27"/>
        <v>21.97</v>
      </c>
      <c r="EU30" t="str">
        <f t="shared" ca="1" si="28"/>
        <v>LOST</v>
      </c>
      <c r="EV30">
        <f t="shared" ca="1" si="170"/>
        <v>3</v>
      </c>
      <c r="EW30">
        <f t="shared" ca="1" si="171"/>
        <v>1</v>
      </c>
      <c r="EX30">
        <f t="shared" ca="1" si="172"/>
        <v>1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32</v>
      </c>
      <c r="FD30">
        <f t="shared" ca="1" si="178"/>
        <v>0</v>
      </c>
      <c r="FE30">
        <f t="shared" ca="1" si="179"/>
        <v>0</v>
      </c>
      <c r="FF30">
        <f t="shared" ca="1" si="29"/>
        <v>23.48</v>
      </c>
      <c r="FG30" t="str">
        <f t="shared" ca="1" si="30"/>
        <v>WON</v>
      </c>
      <c r="FH30">
        <f t="shared" ca="1" si="180"/>
        <v>9</v>
      </c>
      <c r="FI30">
        <f t="shared" ca="1" si="181"/>
        <v>0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20</v>
      </c>
      <c r="FN30">
        <f t="shared" ca="1" si="186"/>
        <v>82</v>
      </c>
      <c r="FO30">
        <f t="shared" ca="1" si="187"/>
        <v>119</v>
      </c>
      <c r="FP30">
        <f t="shared" ca="1" si="188"/>
        <v>0</v>
      </c>
      <c r="FQ30">
        <f t="shared" ca="1" si="189"/>
        <v>0</v>
      </c>
      <c r="FR30">
        <f t="shared" ca="1" si="31"/>
        <v>19.59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0</v>
      </c>
      <c r="GA30">
        <f t="shared" ca="1" si="197"/>
        <v>32</v>
      </c>
      <c r="GB30">
        <f t="shared" ca="1" si="198"/>
        <v>13</v>
      </c>
      <c r="GC30">
        <f t="shared" ca="1" si="199"/>
        <v>0</v>
      </c>
      <c r="GD30">
        <f t="shared" ca="1" si="33"/>
        <v>22.23</v>
      </c>
      <c r="GE30" t="str">
        <f t="shared" ca="1" si="34"/>
        <v>WON</v>
      </c>
      <c r="GF30">
        <f t="shared" ca="1" si="200"/>
        <v>5</v>
      </c>
      <c r="GG30">
        <f t="shared" ca="1" si="201"/>
        <v>0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0</v>
      </c>
      <c r="GM30">
        <f t="shared" ca="1" si="207"/>
        <v>48</v>
      </c>
      <c r="GN30">
        <f t="shared" ca="1" si="208"/>
        <v>0</v>
      </c>
      <c r="GO30">
        <f t="shared" ca="1" si="209"/>
        <v>40</v>
      </c>
      <c r="GP30">
        <f t="shared" ca="1" si="35"/>
        <v>22.78</v>
      </c>
      <c r="GQ30" t="str">
        <f t="shared" ca="1" si="36"/>
        <v>LOST</v>
      </c>
      <c r="GR30">
        <f t="shared" ca="1" si="210"/>
        <v>4</v>
      </c>
      <c r="GS30">
        <f t="shared" ca="1" si="211"/>
        <v>1</v>
      </c>
      <c r="GT30">
        <f t="shared" ca="1" si="212"/>
        <v>0</v>
      </c>
      <c r="GU30">
        <f t="shared" ca="1" si="213"/>
        <v>0</v>
      </c>
      <c r="GV30">
        <f t="shared" ca="1" si="214"/>
        <v>0</v>
      </c>
      <c r="GW30">
        <f t="shared" ca="1" si="215"/>
        <v>0</v>
      </c>
      <c r="GX30">
        <f t="shared" ca="1" si="216"/>
        <v>0</v>
      </c>
      <c r="GY30">
        <f t="shared" ca="1" si="217"/>
        <v>0</v>
      </c>
      <c r="GZ30">
        <f t="shared" ca="1" si="218"/>
        <v>0</v>
      </c>
      <c r="HA30">
        <f t="shared" ca="1" si="219"/>
        <v>0</v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9</v>
      </c>
      <c r="G31">
        <f t="shared" ca="1" si="53"/>
        <v>3</v>
      </c>
      <c r="H31">
        <f t="shared" ca="1" si="54"/>
        <v>33.333333333333329</v>
      </c>
      <c r="I31">
        <f t="shared" ca="1" si="1"/>
        <v>19.341111111111111</v>
      </c>
      <c r="J31">
        <f t="shared" ca="1" si="55"/>
        <v>22.341111111111111</v>
      </c>
      <c r="K31">
        <f t="shared" ca="1" si="2"/>
        <v>22.341111108011113</v>
      </c>
      <c r="L31">
        <f t="shared" ca="1" si="3"/>
        <v>85</v>
      </c>
      <c r="M31">
        <f t="shared" ca="1" si="56"/>
        <v>24.24</v>
      </c>
      <c r="N31">
        <f t="shared" ca="1" si="4"/>
        <v>74</v>
      </c>
      <c r="O31">
        <f t="shared" ca="1" si="57"/>
        <v>24.2399999969</v>
      </c>
      <c r="P31">
        <f t="shared" ca="1" si="5"/>
        <v>6</v>
      </c>
      <c r="Q31">
        <f t="shared" ca="1" si="58"/>
        <v>29</v>
      </c>
      <c r="R31">
        <f t="shared" ca="1" si="59"/>
        <v>7</v>
      </c>
      <c r="S31">
        <f t="shared" ca="1" si="60"/>
        <v>0</v>
      </c>
      <c r="T31">
        <f t="shared" ca="1" si="61"/>
        <v>43</v>
      </c>
      <c r="U31" t="str">
        <f t="shared" ca="1" si="6"/>
        <v>956999992970Daryl Clark</v>
      </c>
      <c r="V31">
        <f t="shared" ca="1" si="62"/>
        <v>85</v>
      </c>
      <c r="W31">
        <f t="shared" si="63"/>
        <v>30</v>
      </c>
      <c r="X31">
        <f t="shared" ca="1" si="64"/>
        <v>57</v>
      </c>
      <c r="Y31">
        <f t="shared" ca="1" si="65"/>
        <v>5</v>
      </c>
      <c r="Z31" t="str">
        <f t="shared" ca="1" si="66"/>
        <v>994Daryl Clarkzz</v>
      </c>
      <c r="AA31">
        <f t="shared" ca="1" si="67"/>
        <v>71</v>
      </c>
      <c r="AB31">
        <f t="shared" si="68"/>
        <v>30</v>
      </c>
      <c r="AC31">
        <f t="shared" ca="1" si="69"/>
        <v>151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>
        <f t="shared" ca="1" si="23"/>
        <v>24.24</v>
      </c>
      <c r="DW31" t="str">
        <f t="shared" ca="1" si="24"/>
        <v>WON</v>
      </c>
      <c r="DX31">
        <f t="shared" ca="1" si="150"/>
        <v>7</v>
      </c>
      <c r="DY31">
        <f t="shared" ca="1" si="151"/>
        <v>1</v>
      </c>
      <c r="DZ31">
        <f t="shared" ca="1" si="152"/>
        <v>0</v>
      </c>
      <c r="EA31">
        <f t="shared" ca="1" si="153"/>
        <v>1</v>
      </c>
      <c r="EB31">
        <f t="shared" ca="1" si="154"/>
        <v>0</v>
      </c>
      <c r="EC31">
        <f t="shared" ca="1" si="155"/>
        <v>35</v>
      </c>
      <c r="ED31">
        <f t="shared" ca="1" si="156"/>
        <v>40</v>
      </c>
      <c r="EE31">
        <f t="shared" ca="1" si="157"/>
        <v>0</v>
      </c>
      <c r="EF31">
        <f t="shared" ca="1" si="158"/>
        <v>28</v>
      </c>
      <c r="EG31">
        <f t="shared" ca="1" si="159"/>
        <v>0</v>
      </c>
      <c r="EH31">
        <f t="shared" ca="1" si="25"/>
        <v>19.52</v>
      </c>
      <c r="EI31" t="str">
        <f t="shared" ca="1" si="26"/>
        <v>WON</v>
      </c>
      <c r="EJ31">
        <f t="shared" ca="1" si="160"/>
        <v>5</v>
      </c>
      <c r="EK31">
        <f t="shared" ca="1" si="161"/>
        <v>0</v>
      </c>
      <c r="EL31">
        <f t="shared" ca="1" si="162"/>
        <v>0</v>
      </c>
      <c r="EM31">
        <f t="shared" ca="1" si="163"/>
        <v>2</v>
      </c>
      <c r="EN31">
        <f t="shared" ca="1" si="164"/>
        <v>16</v>
      </c>
      <c r="EO31">
        <f t="shared" ca="1" si="165"/>
        <v>4</v>
      </c>
      <c r="EP31">
        <f t="shared" ca="1" si="166"/>
        <v>8</v>
      </c>
      <c r="EQ31">
        <f t="shared" ca="1" si="167"/>
        <v>20</v>
      </c>
      <c r="ER31">
        <f t="shared" ca="1" si="168"/>
        <v>0</v>
      </c>
      <c r="ES31">
        <f t="shared" ca="1" si="169"/>
        <v>0</v>
      </c>
      <c r="ET31">
        <f t="shared" ca="1" si="27"/>
        <v>16.489999999999998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19.420000000000002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0</v>
      </c>
      <c r="FN31">
        <f t="shared" ca="1" si="186"/>
        <v>42</v>
      </c>
      <c r="FO31">
        <f t="shared" ca="1" si="187"/>
        <v>0</v>
      </c>
      <c r="FP31">
        <f t="shared" ca="1" si="188"/>
        <v>5</v>
      </c>
      <c r="FQ31">
        <f t="shared" ca="1" si="189"/>
        <v>0</v>
      </c>
      <c r="FR31">
        <f t="shared" ca="1" si="31"/>
        <v>19.02</v>
      </c>
      <c r="FS31" t="str">
        <f t="shared" ca="1" si="32"/>
        <v>LOST</v>
      </c>
      <c r="FT31">
        <f t="shared" ca="1" si="190"/>
        <v>1</v>
      </c>
      <c r="FU31">
        <f t="shared" ca="1" si="191"/>
        <v>3</v>
      </c>
      <c r="FV31">
        <f t="shared" ca="1" si="192"/>
        <v>0</v>
      </c>
      <c r="FW31">
        <f t="shared" ca="1" si="193"/>
        <v>1</v>
      </c>
      <c r="FX31">
        <f t="shared" ca="1" si="194"/>
        <v>25</v>
      </c>
      <c r="FY31">
        <f t="shared" ca="1" si="195"/>
        <v>0</v>
      </c>
      <c r="FZ31">
        <f t="shared" ca="1" si="196"/>
        <v>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20.329999999999998</v>
      </c>
      <c r="GE31" t="str">
        <f t="shared" ca="1" si="34"/>
        <v>LOST</v>
      </c>
      <c r="GF31">
        <f t="shared" ca="1" si="200"/>
        <v>3</v>
      </c>
      <c r="GG31">
        <f t="shared" ca="1" si="201"/>
        <v>1</v>
      </c>
      <c r="GH31">
        <f t="shared" ca="1" si="202"/>
        <v>0</v>
      </c>
      <c r="GI31">
        <f t="shared" ca="1" si="203"/>
        <v>0</v>
      </c>
      <c r="GJ31">
        <f t="shared" ca="1" si="204"/>
        <v>0</v>
      </c>
      <c r="GK31">
        <f t="shared" ca="1" si="205"/>
        <v>60</v>
      </c>
      <c r="GL31">
        <f t="shared" ca="1" si="206"/>
        <v>0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19.64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4</v>
      </c>
      <c r="G32">
        <f t="shared" ca="1" si="53"/>
        <v>1</v>
      </c>
      <c r="H32">
        <f t="shared" ca="1" si="54"/>
        <v>25</v>
      </c>
      <c r="I32">
        <f t="shared" ca="1" si="1"/>
        <v>16.13</v>
      </c>
      <c r="J32">
        <f t="shared" ca="1" si="55"/>
        <v>17.13</v>
      </c>
      <c r="K32">
        <f t="shared" ca="1" si="2"/>
        <v>17.129999996799999</v>
      </c>
      <c r="L32">
        <f t="shared" ca="1" si="3"/>
        <v>131</v>
      </c>
      <c r="M32">
        <f t="shared" ca="1" si="56"/>
        <v>19.41</v>
      </c>
      <c r="N32">
        <f t="shared" ca="1" si="4"/>
        <v>114</v>
      </c>
      <c r="O32">
        <f t="shared" ca="1" si="57"/>
        <v>19.4099999968</v>
      </c>
      <c r="P32">
        <f t="shared" ca="1" si="5"/>
        <v>38</v>
      </c>
      <c r="Q32">
        <f t="shared" ca="1" si="58"/>
        <v>8</v>
      </c>
      <c r="R32">
        <f t="shared" ca="1" si="59"/>
        <v>1</v>
      </c>
      <c r="S32">
        <f t="shared" ca="1" si="60"/>
        <v>0</v>
      </c>
      <c r="T32">
        <f t="shared" ca="1" si="61"/>
        <v>10</v>
      </c>
      <c r="U32" t="str">
        <f t="shared" ca="1" si="6"/>
        <v>989999998991Lee Campbell</v>
      </c>
      <c r="V32">
        <f t="shared" ca="1" si="62"/>
        <v>106</v>
      </c>
      <c r="W32">
        <f t="shared" si="63"/>
        <v>31</v>
      </c>
      <c r="X32">
        <f t="shared" ca="1" si="64"/>
        <v>232</v>
      </c>
      <c r="Y32">
        <f t="shared" ca="1" si="65"/>
        <v>1</v>
      </c>
      <c r="Z32" t="str">
        <f t="shared" ca="1" si="66"/>
        <v>998Lee Campbellzz</v>
      </c>
      <c r="AA32">
        <f t="shared" ca="1" si="67"/>
        <v>104</v>
      </c>
      <c r="AB32">
        <f t="shared" si="68"/>
        <v>31</v>
      </c>
      <c r="AC32">
        <f t="shared" ca="1" si="69"/>
        <v>8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>
        <f t="shared" ca="1" si="30"/>
        <v>0</v>
      </c>
      <c r="FH32">
        <f t="shared" ca="1" si="180"/>
        <v>0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0</v>
      </c>
      <c r="FN32">
        <f t="shared" ca="1" si="186"/>
        <v>0</v>
      </c>
      <c r="FO32">
        <f t="shared" ca="1" si="187"/>
        <v>0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14.67</v>
      </c>
      <c r="GE32" t="str">
        <f t="shared" ca="1" si="34"/>
        <v>LOST</v>
      </c>
      <c r="GF32">
        <f t="shared" ca="1" si="200"/>
        <v>1</v>
      </c>
      <c r="GG32">
        <f t="shared" ca="1" si="201"/>
        <v>0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54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8</v>
      </c>
      <c r="G33">
        <f t="shared" ca="1" si="53"/>
        <v>1</v>
      </c>
      <c r="H33">
        <f t="shared" ca="1" si="54"/>
        <v>12.5</v>
      </c>
      <c r="I33">
        <f t="shared" ca="1" si="1"/>
        <v>18.311250000000001</v>
      </c>
      <c r="J33">
        <f t="shared" ca="1" si="55"/>
        <v>19.311250000000001</v>
      </c>
      <c r="K33">
        <f t="shared" ca="1" si="2"/>
        <v>19.311249996700003</v>
      </c>
      <c r="L33">
        <f t="shared" ca="1" si="3"/>
        <v>212</v>
      </c>
      <c r="M33">
        <f t="shared" ca="1" si="56"/>
        <v>20.29</v>
      </c>
      <c r="N33">
        <f t="shared" ca="1" si="4"/>
        <v>109</v>
      </c>
      <c r="O33">
        <f t="shared" ca="1" si="57"/>
        <v>20.289999996700001</v>
      </c>
      <c r="P33">
        <f t="shared" ca="1" si="5"/>
        <v>133</v>
      </c>
      <c r="Q33">
        <f t="shared" ca="1" si="58"/>
        <v>23</v>
      </c>
      <c r="R33">
        <f t="shared" ca="1" si="59"/>
        <v>3</v>
      </c>
      <c r="S33">
        <f t="shared" ca="1" si="60"/>
        <v>0</v>
      </c>
      <c r="T33">
        <f t="shared" ca="1" si="61"/>
        <v>29</v>
      </c>
      <c r="U33" t="str">
        <f t="shared" ca="1" si="6"/>
        <v>970999996976Jake Darter</v>
      </c>
      <c r="V33">
        <f t="shared" ca="1" si="62"/>
        <v>92</v>
      </c>
      <c r="W33">
        <f t="shared" si="63"/>
        <v>32</v>
      </c>
      <c r="X33">
        <f t="shared" ca="1" si="64"/>
        <v>1</v>
      </c>
      <c r="Y33">
        <f t="shared" ca="1" si="65"/>
        <v>1</v>
      </c>
      <c r="Z33" t="str">
        <f t="shared" ca="1" si="66"/>
        <v>998Jake Darterzz</v>
      </c>
      <c r="AA33">
        <f t="shared" ca="1" si="67"/>
        <v>102</v>
      </c>
      <c r="AB33">
        <f t="shared" si="68"/>
        <v>32</v>
      </c>
      <c r="AC33">
        <f t="shared" ca="1" si="69"/>
        <v>158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>
        <f t="shared" ca="1" si="25"/>
        <v>18.52</v>
      </c>
      <c r="EI33" t="str">
        <f t="shared" ca="1" si="26"/>
        <v>WON</v>
      </c>
      <c r="EJ33">
        <f t="shared" ca="1" si="160"/>
        <v>7</v>
      </c>
      <c r="EK33">
        <f t="shared" ca="1" si="161"/>
        <v>0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48</v>
      </c>
      <c r="EP33">
        <f t="shared" ca="1" si="166"/>
        <v>20</v>
      </c>
      <c r="EQ33">
        <f t="shared" ca="1" si="167"/>
        <v>0</v>
      </c>
      <c r="ER33">
        <f t="shared" ca="1" si="168"/>
        <v>38</v>
      </c>
      <c r="ES33">
        <f t="shared" ca="1" si="169"/>
        <v>0</v>
      </c>
      <c r="ET33">
        <f t="shared" ca="1" si="27"/>
        <v>18.3</v>
      </c>
      <c r="EU33" t="str">
        <f t="shared" ca="1" si="28"/>
        <v>LOST</v>
      </c>
      <c r="EV33">
        <f t="shared" ca="1" si="170"/>
        <v>4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40</v>
      </c>
      <c r="FB33">
        <f t="shared" ca="1" si="176"/>
        <v>40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>
        <f t="shared" ca="1" si="29"/>
        <v>20.29</v>
      </c>
      <c r="FG33" t="str">
        <f t="shared" ca="1" si="30"/>
        <v>LOST</v>
      </c>
      <c r="FH33">
        <f t="shared" ca="1" si="180"/>
        <v>2</v>
      </c>
      <c r="FI33">
        <f t="shared" ca="1" si="181"/>
        <v>0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>
        <f t="shared" ca="1" si="31"/>
        <v>18.09</v>
      </c>
      <c r="FS33" t="str">
        <f t="shared" ca="1" si="32"/>
        <v>LOST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0</v>
      </c>
      <c r="GA33">
        <f t="shared" ca="1" si="197"/>
        <v>43</v>
      </c>
      <c r="GB33">
        <f t="shared" ca="1" si="198"/>
        <v>0</v>
      </c>
      <c r="GC33">
        <f t="shared" ca="1" si="199"/>
        <v>0</v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233</v>
      </c>
      <c r="M34">
        <f t="shared" ca="1" si="56"/>
        <v>0</v>
      </c>
      <c r="N34">
        <f t="shared" ca="1" si="4"/>
        <v>129</v>
      </c>
      <c r="O34">
        <f t="shared" ca="1" si="57"/>
        <v>-1</v>
      </c>
      <c r="P34">
        <f t="shared" ca="1" si="5"/>
        <v>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343</v>
      </c>
      <c r="W34">
        <f t="shared" si="63"/>
        <v>33</v>
      </c>
      <c r="X34">
        <f t="shared" ca="1" si="64"/>
        <v>159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131</v>
      </c>
      <c r="AB34">
        <f t="shared" si="68"/>
        <v>33</v>
      </c>
      <c r="AC34">
        <f t="shared" ca="1" si="69"/>
        <v>152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228</v>
      </c>
      <c r="M35">
        <f t="shared" ca="1" si="56"/>
        <v>20.37</v>
      </c>
      <c r="N35">
        <f t="shared" ca="1" si="4"/>
        <v>108</v>
      </c>
      <c r="O35">
        <f t="shared" ca="1" si="57"/>
        <v>20.369999996500002</v>
      </c>
      <c r="P35">
        <f t="shared" ca="1" si="5"/>
        <v>7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102</v>
      </c>
      <c r="W35">
        <f t="shared" si="63"/>
        <v>34</v>
      </c>
      <c r="X35">
        <f t="shared" ca="1" si="64"/>
        <v>233</v>
      </c>
      <c r="Y35">
        <f t="shared" ca="1" si="65"/>
        <v>0</v>
      </c>
      <c r="Z35" t="str">
        <f t="shared" ca="1" si="66"/>
        <v>999Lee Jeffreyzz</v>
      </c>
      <c r="AA35">
        <f t="shared" ca="1" si="67"/>
        <v>127</v>
      </c>
      <c r="AB35">
        <f t="shared" si="68"/>
        <v>34</v>
      </c>
      <c r="AC35">
        <f t="shared" ca="1" si="69"/>
        <v>228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211</v>
      </c>
      <c r="M36">
        <f t="shared" ca="1" si="56"/>
        <v>18.3</v>
      </c>
      <c r="N36">
        <f t="shared" ca="1" si="4"/>
        <v>122</v>
      </c>
      <c r="O36">
        <f t="shared" ca="1" si="57"/>
        <v>18.2999999964</v>
      </c>
      <c r="P36">
        <f t="shared" ca="1" si="5"/>
        <v>28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110</v>
      </c>
      <c r="W36">
        <f t="shared" si="63"/>
        <v>35</v>
      </c>
      <c r="X36">
        <f t="shared" ca="1" si="64"/>
        <v>131</v>
      </c>
      <c r="Y36">
        <f t="shared" ca="1" si="65"/>
        <v>0</v>
      </c>
      <c r="Z36" t="str">
        <f t="shared" ca="1" si="66"/>
        <v>999Paul Mewzz</v>
      </c>
      <c r="AA36">
        <f t="shared" ca="1" si="67"/>
        <v>134</v>
      </c>
      <c r="AB36">
        <f t="shared" si="68"/>
        <v>35</v>
      </c>
      <c r="AC36">
        <f t="shared" ca="1" si="69"/>
        <v>103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13</v>
      </c>
      <c r="G37">
        <f t="shared" ca="1" si="53"/>
        <v>6</v>
      </c>
      <c r="H37">
        <f t="shared" ca="1" si="54"/>
        <v>46.153846153846153</v>
      </c>
      <c r="I37">
        <f t="shared" ca="1" si="1"/>
        <v>20.69</v>
      </c>
      <c r="J37">
        <f t="shared" ca="1" si="55"/>
        <v>26.69</v>
      </c>
      <c r="K37">
        <f t="shared" ca="1" si="2"/>
        <v>26.689999996300003</v>
      </c>
      <c r="L37">
        <f t="shared" ca="1" si="3"/>
        <v>1</v>
      </c>
      <c r="M37">
        <f t="shared" ca="1" si="56"/>
        <v>22.69</v>
      </c>
      <c r="N37">
        <f t="shared" ca="1" si="4"/>
        <v>95</v>
      </c>
      <c r="O37">
        <f t="shared" ca="1" si="57"/>
        <v>22.689999996300003</v>
      </c>
      <c r="P37">
        <f t="shared" ca="1" si="5"/>
        <v>233</v>
      </c>
      <c r="Q37">
        <f t="shared" ca="1" si="58"/>
        <v>63</v>
      </c>
      <c r="R37">
        <f t="shared" ca="1" si="59"/>
        <v>13</v>
      </c>
      <c r="S37">
        <f t="shared" ca="1" si="60"/>
        <v>1</v>
      </c>
      <c r="T37">
        <f t="shared" ca="1" si="61"/>
        <v>92</v>
      </c>
      <c r="U37" t="str">
        <f t="shared" ca="1" si="6"/>
        <v>907998986936Ian Thorley</v>
      </c>
      <c r="V37">
        <f t="shared" ca="1" si="62"/>
        <v>51</v>
      </c>
      <c r="W37">
        <f t="shared" si="63"/>
        <v>36</v>
      </c>
      <c r="X37">
        <f t="shared" ca="1" si="64"/>
        <v>103</v>
      </c>
      <c r="Y37">
        <f t="shared" ca="1" si="65"/>
        <v>10</v>
      </c>
      <c r="Z37" t="str">
        <f t="shared" ca="1" si="66"/>
        <v>989Ian Thorleyzz</v>
      </c>
      <c r="AA37">
        <f t="shared" ca="1" si="67"/>
        <v>37</v>
      </c>
      <c r="AB37">
        <f t="shared" si="68"/>
        <v>36</v>
      </c>
      <c r="AC37">
        <f t="shared" ca="1" si="69"/>
        <v>180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>
        <f t="shared" ca="1" si="23"/>
        <v>21.17</v>
      </c>
      <c r="DW37" t="str">
        <f t="shared" ca="1" si="24"/>
        <v>WON</v>
      </c>
      <c r="DX37">
        <f t="shared" ca="1" si="150"/>
        <v>7</v>
      </c>
      <c r="DY37">
        <f t="shared" ca="1" si="151"/>
        <v>0</v>
      </c>
      <c r="DZ37">
        <f t="shared" ca="1" si="152"/>
        <v>0</v>
      </c>
      <c r="EA37">
        <f t="shared" ca="1" si="153"/>
        <v>2</v>
      </c>
      <c r="EB37">
        <f t="shared" ca="1" si="154"/>
        <v>58</v>
      </c>
      <c r="EC37">
        <f t="shared" ca="1" si="155"/>
        <v>46</v>
      </c>
      <c r="ED37">
        <f t="shared" ca="1" si="156"/>
        <v>46</v>
      </c>
      <c r="EE37">
        <f t="shared" ca="1" si="157"/>
        <v>46</v>
      </c>
      <c r="EF37">
        <f t="shared" ca="1" si="158"/>
        <v>0</v>
      </c>
      <c r="EG37">
        <f t="shared" ca="1" si="159"/>
        <v>0</v>
      </c>
      <c r="EH37">
        <f t="shared" ca="1" si="25"/>
        <v>20.309999999999999</v>
      </c>
      <c r="EI37" t="str">
        <f t="shared" ca="1" si="26"/>
        <v>WON</v>
      </c>
      <c r="EJ37">
        <f t="shared" ca="1" si="160"/>
        <v>6</v>
      </c>
      <c r="EK37">
        <f t="shared" ca="1" si="161"/>
        <v>0</v>
      </c>
      <c r="EL37">
        <f t="shared" ca="1" si="162"/>
        <v>0</v>
      </c>
      <c r="EM37">
        <f t="shared" ca="1" si="163"/>
        <v>2</v>
      </c>
      <c r="EN37">
        <f t="shared" ca="1" si="164"/>
        <v>16</v>
      </c>
      <c r="EO37">
        <f t="shared" ca="1" si="165"/>
        <v>40</v>
      </c>
      <c r="EP37">
        <f t="shared" ca="1" si="166"/>
        <v>12</v>
      </c>
      <c r="EQ37">
        <f t="shared" ca="1" si="167"/>
        <v>50</v>
      </c>
      <c r="ER37">
        <f t="shared" ca="1" si="168"/>
        <v>0</v>
      </c>
      <c r="ES37">
        <f t="shared" ca="1" si="169"/>
        <v>0</v>
      </c>
      <c r="ET37">
        <f t="shared" ca="1" si="27"/>
        <v>20.350000000000001</v>
      </c>
      <c r="EU37" t="str">
        <f t="shared" ca="1" si="28"/>
        <v>LOST</v>
      </c>
      <c r="EV37">
        <f t="shared" ca="1" si="170"/>
        <v>2</v>
      </c>
      <c r="EW37">
        <f t="shared" ca="1" si="171"/>
        <v>3</v>
      </c>
      <c r="EX37">
        <f t="shared" ca="1" si="172"/>
        <v>0</v>
      </c>
      <c r="EY37">
        <f t="shared" ca="1" si="173"/>
        <v>1</v>
      </c>
      <c r="EZ37">
        <f t="shared" ca="1" si="174"/>
        <v>8</v>
      </c>
      <c r="FA37">
        <f t="shared" ca="1" si="175"/>
        <v>0</v>
      </c>
      <c r="FB37">
        <f t="shared" ca="1" si="176"/>
        <v>0</v>
      </c>
      <c r="FC37">
        <f t="shared" ca="1" si="177"/>
        <v>24</v>
      </c>
      <c r="FD37">
        <f t="shared" ca="1" si="178"/>
        <v>40</v>
      </c>
      <c r="FE37">
        <f t="shared" ca="1" si="179"/>
        <v>0</v>
      </c>
      <c r="FF37">
        <f t="shared" ca="1" si="29"/>
        <v>22.69</v>
      </c>
      <c r="FG37" t="str">
        <f t="shared" ca="1" si="30"/>
        <v>LOST</v>
      </c>
      <c r="FH37">
        <f t="shared" ca="1" si="180"/>
        <v>3</v>
      </c>
      <c r="FI37">
        <f t="shared" ca="1" si="181"/>
        <v>2</v>
      </c>
      <c r="FJ37">
        <f t="shared" ca="1" si="182"/>
        <v>0</v>
      </c>
      <c r="FK37">
        <f t="shared" ca="1" si="183"/>
        <v>0</v>
      </c>
      <c r="FL37">
        <f t="shared" ca="1" si="184"/>
        <v>0</v>
      </c>
      <c r="FM37">
        <f t="shared" ca="1" si="185"/>
        <v>16</v>
      </c>
      <c r="FN37">
        <f t="shared" ca="1" si="186"/>
        <v>0</v>
      </c>
      <c r="FO37">
        <f t="shared" ca="1" si="187"/>
        <v>0</v>
      </c>
      <c r="FP37">
        <f t="shared" ca="1" si="188"/>
        <v>0</v>
      </c>
      <c r="FQ37">
        <f t="shared" ca="1" si="189"/>
        <v>0</v>
      </c>
      <c r="FR37">
        <f t="shared" ca="1" si="31"/>
        <v>19.64</v>
      </c>
      <c r="FS37" t="str">
        <f t="shared" ca="1" si="32"/>
        <v>WON</v>
      </c>
      <c r="FT37">
        <f t="shared" ca="1" si="190"/>
        <v>7</v>
      </c>
      <c r="FU37">
        <f t="shared" ca="1" si="191"/>
        <v>0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20</v>
      </c>
      <c r="FZ37">
        <f t="shared" ca="1" si="196"/>
        <v>32</v>
      </c>
      <c r="GA37">
        <f t="shared" ca="1" si="197"/>
        <v>0</v>
      </c>
      <c r="GB37">
        <f t="shared" ca="1" si="198"/>
        <v>16</v>
      </c>
      <c r="GC37">
        <f t="shared" ca="1" si="199"/>
        <v>0</v>
      </c>
      <c r="GD37">
        <f t="shared" ca="1" si="33"/>
        <v>22.66</v>
      </c>
      <c r="GE37" t="str">
        <f t="shared" ca="1" si="34"/>
        <v>LOST</v>
      </c>
      <c r="GF37">
        <f t="shared" ca="1" si="200"/>
        <v>5</v>
      </c>
      <c r="GG37">
        <f t="shared" ca="1" si="201"/>
        <v>1</v>
      </c>
      <c r="GH37">
        <f t="shared" ca="1" si="202"/>
        <v>0</v>
      </c>
      <c r="GI37">
        <f t="shared" ca="1" si="203"/>
        <v>0</v>
      </c>
      <c r="GJ37">
        <f t="shared" ca="1" si="204"/>
        <v>0</v>
      </c>
      <c r="GK37">
        <f t="shared" ca="1" si="205"/>
        <v>20</v>
      </c>
      <c r="GL37">
        <f t="shared" ca="1" si="206"/>
        <v>0</v>
      </c>
      <c r="GM37">
        <f t="shared" ca="1" si="207"/>
        <v>0</v>
      </c>
      <c r="GN37">
        <f t="shared" ca="1" si="208"/>
        <v>0</v>
      </c>
      <c r="GO37">
        <f t="shared" ca="1" si="209"/>
        <v>0</v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214</v>
      </c>
      <c r="M38">
        <f t="shared" ca="1" si="56"/>
        <v>17.260000000000002</v>
      </c>
      <c r="N38">
        <f t="shared" ca="1" si="4"/>
        <v>124</v>
      </c>
      <c r="O38">
        <f t="shared" ca="1" si="57"/>
        <v>17.259999996200001</v>
      </c>
      <c r="P38">
        <f t="shared" ca="1" si="5"/>
        <v>180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115</v>
      </c>
      <c r="W38">
        <f t="shared" si="63"/>
        <v>37</v>
      </c>
      <c r="X38">
        <f t="shared" ca="1" si="64"/>
        <v>228</v>
      </c>
      <c r="Y38">
        <f t="shared" ca="1" si="65"/>
        <v>1</v>
      </c>
      <c r="Z38" t="str">
        <f t="shared" ca="1" si="66"/>
        <v>998Ian Gowerzz</v>
      </c>
      <c r="AA38">
        <f t="shared" ca="1" si="67"/>
        <v>100</v>
      </c>
      <c r="AB38">
        <f t="shared" si="68"/>
        <v>37</v>
      </c>
      <c r="AC38">
        <f t="shared" ca="1" si="69"/>
        <v>36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14</v>
      </c>
      <c r="G39">
        <f t="shared" ca="1" si="53"/>
        <v>10</v>
      </c>
      <c r="H39">
        <f t="shared" ca="1" si="54"/>
        <v>71.428571428571431</v>
      </c>
      <c r="I39">
        <f t="shared" ca="1" si="1"/>
        <v>23.872142857142848</v>
      </c>
      <c r="J39">
        <f t="shared" ca="1" si="55"/>
        <v>33.872142857142848</v>
      </c>
      <c r="K39">
        <f t="shared" ca="1" si="2"/>
        <v>33.872142853242849</v>
      </c>
      <c r="L39">
        <f t="shared" ca="1" si="3"/>
        <v>207</v>
      </c>
      <c r="M39">
        <f t="shared" ca="1" si="56"/>
        <v>27.33</v>
      </c>
      <c r="N39">
        <f t="shared" ca="1" si="4"/>
        <v>31</v>
      </c>
      <c r="O39">
        <f t="shared" ca="1" si="57"/>
        <v>27.3299999961</v>
      </c>
      <c r="P39">
        <f t="shared" ca="1" si="5"/>
        <v>86</v>
      </c>
      <c r="Q39">
        <f t="shared" ca="1" si="58"/>
        <v>63</v>
      </c>
      <c r="R39">
        <f t="shared" ca="1" si="59"/>
        <v>15</v>
      </c>
      <c r="S39">
        <f t="shared" ca="1" si="60"/>
        <v>4</v>
      </c>
      <c r="T39">
        <f t="shared" ca="1" si="61"/>
        <v>105</v>
      </c>
      <c r="U39" t="str">
        <f t="shared" ca="1" si="6"/>
        <v>894995984936Ryan Payne</v>
      </c>
      <c r="V39">
        <f t="shared" ca="1" si="62"/>
        <v>41</v>
      </c>
      <c r="W39">
        <f t="shared" si="63"/>
        <v>38</v>
      </c>
      <c r="X39">
        <f t="shared" ca="1" si="64"/>
        <v>158</v>
      </c>
      <c r="Y39">
        <f t="shared" ca="1" si="65"/>
        <v>13</v>
      </c>
      <c r="Z39" t="str">
        <f t="shared" ca="1" si="66"/>
        <v>986Ryan Paynezz</v>
      </c>
      <c r="AA39">
        <f t="shared" ca="1" si="67"/>
        <v>22</v>
      </c>
      <c r="AB39">
        <f t="shared" si="68"/>
        <v>38</v>
      </c>
      <c r="AC39">
        <f t="shared" ca="1" si="69"/>
        <v>211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>
        <f t="shared" ca="1" si="23"/>
        <v>26.84</v>
      </c>
      <c r="DW39" t="str">
        <f t="shared" ca="1" si="24"/>
        <v>WON</v>
      </c>
      <c r="DX39">
        <f t="shared" ca="1" si="150"/>
        <v>6</v>
      </c>
      <c r="DY39">
        <f t="shared" ca="1" si="151"/>
        <v>1</v>
      </c>
      <c r="DZ39">
        <f t="shared" ca="1" si="152"/>
        <v>0</v>
      </c>
      <c r="EA39">
        <f t="shared" ca="1" si="153"/>
        <v>2</v>
      </c>
      <c r="EB39">
        <f t="shared" ca="1" si="154"/>
        <v>32</v>
      </c>
      <c r="EC39">
        <f t="shared" ca="1" si="155"/>
        <v>32</v>
      </c>
      <c r="ED39">
        <f t="shared" ca="1" si="156"/>
        <v>40</v>
      </c>
      <c r="EE39">
        <f t="shared" ca="1" si="157"/>
        <v>48</v>
      </c>
      <c r="EF39">
        <f t="shared" ca="1" si="158"/>
        <v>0</v>
      </c>
      <c r="EG39">
        <f t="shared" ca="1" si="159"/>
        <v>0</v>
      </c>
      <c r="EH39">
        <f t="shared" ca="1" si="25"/>
        <v>19.7</v>
      </c>
      <c r="EI39" t="str">
        <f t="shared" ca="1" si="26"/>
        <v>LOST</v>
      </c>
      <c r="EJ39">
        <f t="shared" ca="1" si="160"/>
        <v>4</v>
      </c>
      <c r="EK39">
        <f t="shared" ca="1" si="161"/>
        <v>1</v>
      </c>
      <c r="EL39">
        <f t="shared" ca="1" si="162"/>
        <v>0</v>
      </c>
      <c r="EM39">
        <f t="shared" ca="1" si="163"/>
        <v>1</v>
      </c>
      <c r="EN39">
        <f t="shared" ca="1" si="164"/>
        <v>2</v>
      </c>
      <c r="EO39">
        <f t="shared" ca="1" si="165"/>
        <v>0</v>
      </c>
      <c r="EP39">
        <f t="shared" ca="1" si="166"/>
        <v>40</v>
      </c>
      <c r="EQ39">
        <f t="shared" ca="1" si="167"/>
        <v>0</v>
      </c>
      <c r="ER39">
        <f t="shared" ca="1" si="168"/>
        <v>10</v>
      </c>
      <c r="ES39">
        <f t="shared" ca="1" si="169"/>
        <v>0</v>
      </c>
      <c r="ET39">
        <f t="shared" ca="1" si="27"/>
        <v>25.17</v>
      </c>
      <c r="EU39" t="str">
        <f t="shared" ca="1" si="28"/>
        <v>WON</v>
      </c>
      <c r="EV39">
        <f t="shared" ca="1" si="170"/>
        <v>4</v>
      </c>
      <c r="EW39">
        <f t="shared" ca="1" si="171"/>
        <v>2</v>
      </c>
      <c r="EX39">
        <f t="shared" ca="1" si="172"/>
        <v>0</v>
      </c>
      <c r="EY39">
        <f t="shared" ca="1" si="173"/>
        <v>1</v>
      </c>
      <c r="EZ39">
        <f t="shared" ca="1" si="174"/>
        <v>0</v>
      </c>
      <c r="FA39">
        <f t="shared" ca="1" si="175"/>
        <v>62</v>
      </c>
      <c r="FB39">
        <f t="shared" ca="1" si="176"/>
        <v>99</v>
      </c>
      <c r="FC39">
        <f t="shared" ca="1" si="177"/>
        <v>0</v>
      </c>
      <c r="FD39">
        <f t="shared" ca="1" si="178"/>
        <v>0</v>
      </c>
      <c r="FE39">
        <f t="shared" ca="1" si="179"/>
        <v>50</v>
      </c>
      <c r="FF39">
        <f t="shared" ca="1" si="29"/>
        <v>20.45</v>
      </c>
      <c r="FG39" t="str">
        <f t="shared" ca="1" si="30"/>
        <v>LOST</v>
      </c>
      <c r="FH39">
        <f t="shared" ca="1" si="180"/>
        <v>4</v>
      </c>
      <c r="FI39">
        <f t="shared" ca="1" si="181"/>
        <v>0</v>
      </c>
      <c r="FJ39">
        <f t="shared" ca="1" si="182"/>
        <v>0</v>
      </c>
      <c r="FK39">
        <f t="shared" ca="1" si="183"/>
        <v>0</v>
      </c>
      <c r="FL39">
        <f t="shared" ca="1" si="184"/>
        <v>0</v>
      </c>
      <c r="FM39">
        <f t="shared" ca="1" si="185"/>
        <v>0</v>
      </c>
      <c r="FN39">
        <f t="shared" ca="1" si="186"/>
        <v>0</v>
      </c>
      <c r="FO39">
        <f t="shared" ca="1" si="187"/>
        <v>0</v>
      </c>
      <c r="FP39">
        <f t="shared" ca="1" si="188"/>
        <v>0</v>
      </c>
      <c r="FQ39">
        <f t="shared" ca="1" si="189"/>
        <v>0</v>
      </c>
      <c r="FR39">
        <f t="shared" ca="1" si="31"/>
        <v>21.47</v>
      </c>
      <c r="FS39" t="str">
        <f t="shared" ca="1" si="32"/>
        <v>WON</v>
      </c>
      <c r="FT39">
        <f t="shared" ca="1" si="190"/>
        <v>2</v>
      </c>
      <c r="FU39">
        <f t="shared" ca="1" si="191"/>
        <v>1</v>
      </c>
      <c r="FV39">
        <f t="shared" ca="1" si="192"/>
        <v>0</v>
      </c>
      <c r="FW39">
        <f t="shared" ca="1" si="193"/>
        <v>1</v>
      </c>
      <c r="FX39">
        <f t="shared" ca="1" si="194"/>
        <v>0</v>
      </c>
      <c r="FY39">
        <f t="shared" ca="1" si="195"/>
        <v>50</v>
      </c>
      <c r="FZ39">
        <f t="shared" ca="1" si="196"/>
        <v>8</v>
      </c>
      <c r="GA39">
        <f t="shared" ca="1" si="197"/>
        <v>32</v>
      </c>
      <c r="GB39">
        <f t="shared" ca="1" si="198"/>
        <v>0</v>
      </c>
      <c r="GC39">
        <f t="shared" ca="1" si="199"/>
        <v>0</v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27.33</v>
      </c>
      <c r="GQ39" t="str">
        <f t="shared" ca="1" si="36"/>
        <v>WON</v>
      </c>
      <c r="GR39">
        <f t="shared" ca="1" si="210"/>
        <v>4</v>
      </c>
      <c r="GS39">
        <f t="shared" ca="1" si="211"/>
        <v>1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74</v>
      </c>
      <c r="GX39">
        <f t="shared" ca="1" si="216"/>
        <v>32</v>
      </c>
      <c r="GY39">
        <f t="shared" ca="1" si="217"/>
        <v>88</v>
      </c>
      <c r="GZ39">
        <f t="shared" ca="1" si="218"/>
        <v>0</v>
      </c>
      <c r="HA39">
        <f t="shared" ca="1" si="219"/>
        <v>0</v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2</v>
      </c>
      <c r="H40">
        <f t="shared" ca="1" si="54"/>
        <v>50</v>
      </c>
      <c r="I40">
        <f t="shared" ca="1" si="1"/>
        <v>26.707500000000003</v>
      </c>
      <c r="J40">
        <f t="shared" ca="1" si="55"/>
        <v>28.707500000000003</v>
      </c>
      <c r="K40">
        <f t="shared" ca="1" si="2"/>
        <v>28.707499996000003</v>
      </c>
      <c r="L40">
        <f t="shared" ca="1" si="3"/>
        <v>135</v>
      </c>
      <c r="M40">
        <f t="shared" ca="1" si="56"/>
        <v>30.71</v>
      </c>
      <c r="N40">
        <f t="shared" ca="1" si="4"/>
        <v>12</v>
      </c>
      <c r="O40">
        <f t="shared" ca="1" si="57"/>
        <v>30.709999996000001</v>
      </c>
      <c r="P40">
        <f t="shared" ca="1" si="5"/>
        <v>135</v>
      </c>
      <c r="Q40">
        <f t="shared" ca="1" si="58"/>
        <v>21</v>
      </c>
      <c r="R40">
        <f t="shared" ca="1" si="59"/>
        <v>9</v>
      </c>
      <c r="S40">
        <f t="shared" ca="1" si="60"/>
        <v>3</v>
      </c>
      <c r="T40">
        <f t="shared" ca="1" si="61"/>
        <v>48</v>
      </c>
      <c r="U40" t="str">
        <f t="shared" ca="1" si="6"/>
        <v>951996990978Diogo Portela</v>
      </c>
      <c r="V40">
        <f t="shared" ca="1" si="62"/>
        <v>81</v>
      </c>
      <c r="W40">
        <f t="shared" si="63"/>
        <v>39</v>
      </c>
      <c r="X40">
        <f t="shared" ca="1" si="64"/>
        <v>28</v>
      </c>
      <c r="Y40">
        <f t="shared" ca="1" si="65"/>
        <v>3</v>
      </c>
      <c r="Z40" t="str">
        <f t="shared" ca="1" si="66"/>
        <v>996Diogo Portelazz</v>
      </c>
      <c r="AA40">
        <f t="shared" ca="1" si="67"/>
        <v>82</v>
      </c>
      <c r="AB40">
        <f t="shared" si="68"/>
        <v>39</v>
      </c>
      <c r="AC40">
        <f t="shared" ca="1" si="69"/>
        <v>202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24.19</v>
      </c>
      <c r="DW40" t="str">
        <f t="shared" ca="1" si="24"/>
        <v>WON</v>
      </c>
      <c r="DX40">
        <f t="shared" ca="1" si="150"/>
        <v>4</v>
      </c>
      <c r="DY40">
        <f t="shared" ca="1" si="151"/>
        <v>2</v>
      </c>
      <c r="DZ40">
        <f t="shared" ca="1" si="152"/>
        <v>2</v>
      </c>
      <c r="EA40">
        <f t="shared" ca="1" si="153"/>
        <v>1</v>
      </c>
      <c r="EB40">
        <f t="shared" ca="1" si="154"/>
        <v>0</v>
      </c>
      <c r="EC40">
        <f t="shared" ca="1" si="155"/>
        <v>57</v>
      </c>
      <c r="ED40">
        <f t="shared" ca="1" si="156"/>
        <v>56</v>
      </c>
      <c r="EE40">
        <f t="shared" ca="1" si="157"/>
        <v>0</v>
      </c>
      <c r="EF40">
        <f t="shared" ca="1" si="158"/>
        <v>8</v>
      </c>
      <c r="EG40">
        <f t="shared" ca="1" si="159"/>
        <v>0</v>
      </c>
      <c r="EH40">
        <f t="shared" ca="1" si="25"/>
        <v>24.32</v>
      </c>
      <c r="EI40" t="str">
        <f t="shared" ca="1" si="26"/>
        <v>LOST</v>
      </c>
      <c r="EJ40">
        <f t="shared" ca="1" si="160"/>
        <v>5</v>
      </c>
      <c r="EK40">
        <f t="shared" ca="1" si="161"/>
        <v>3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0</v>
      </c>
      <c r="EP40">
        <f t="shared" ca="1" si="166"/>
        <v>20</v>
      </c>
      <c r="EQ40">
        <f t="shared" ca="1" si="167"/>
        <v>0</v>
      </c>
      <c r="ER40">
        <f t="shared" ca="1" si="168"/>
        <v>100</v>
      </c>
      <c r="ES40">
        <f t="shared" ca="1" si="169"/>
        <v>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Lee Jeffreys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227</v>
      </c>
      <c r="M41">
        <f t="shared" ca="1" si="56"/>
        <v>0</v>
      </c>
      <c r="N41">
        <f t="shared" ca="1" si="4"/>
        <v>129</v>
      </c>
      <c r="O41">
        <f t="shared" ca="1" si="57"/>
        <v>-1</v>
      </c>
      <c r="P41">
        <f t="shared" ca="1" si="5"/>
        <v>183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999999999999Lee Jeffreys</v>
      </c>
      <c r="V41">
        <f t="shared" ca="1" si="62"/>
        <v>341</v>
      </c>
      <c r="W41">
        <f t="shared" si="63"/>
        <v>40</v>
      </c>
      <c r="X41">
        <f t="shared" ca="1" si="64"/>
        <v>129</v>
      </c>
      <c r="Y41">
        <f t="shared" ca="1" si="65"/>
        <v>0</v>
      </c>
      <c r="Z41" t="str">
        <f t="shared" ca="1" si="66"/>
        <v>999Lee Jeffreyszz</v>
      </c>
      <c r="AA41">
        <f t="shared" ca="1" si="67"/>
        <v>126</v>
      </c>
      <c r="AB41">
        <f t="shared" si="68"/>
        <v>40</v>
      </c>
      <c r="AC41">
        <f t="shared" ca="1" si="69"/>
        <v>135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>
        <f t="shared" ca="1" si="28"/>
        <v>0</v>
      </c>
      <c r="EV41">
        <f t="shared" ca="1" si="170"/>
        <v>0</v>
      </c>
      <c r="EW41">
        <f t="shared" ca="1" si="171"/>
        <v>0</v>
      </c>
      <c r="EX41">
        <f t="shared" ca="1" si="172"/>
        <v>0</v>
      </c>
      <c r="EY41">
        <f t="shared" ca="1" si="173"/>
        <v>0</v>
      </c>
      <c r="EZ41">
        <f t="shared" ca="1" si="174"/>
        <v>0</v>
      </c>
      <c r="FA41">
        <f t="shared" ca="1" si="175"/>
        <v>0</v>
      </c>
      <c r="FB41">
        <f t="shared" ca="1" si="176"/>
        <v>0</v>
      </c>
      <c r="FC41">
        <f t="shared" ca="1" si="177"/>
        <v>0</v>
      </c>
      <c r="FD41">
        <f t="shared" ca="1" si="178"/>
        <v>0</v>
      </c>
      <c r="FE41">
        <f t="shared" ca="1" si="179"/>
        <v>0</v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>Luke Constable</v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2</v>
      </c>
      <c r="G42">
        <f t="shared" ca="1" si="53"/>
        <v>0</v>
      </c>
      <c r="H42">
        <f t="shared" ca="1" si="54"/>
        <v>0</v>
      </c>
      <c r="I42">
        <f t="shared" ca="1" si="1"/>
        <v>21.274999999999999</v>
      </c>
      <c r="J42">
        <f t="shared" ca="1" si="55"/>
        <v>21.274999999999999</v>
      </c>
      <c r="K42">
        <f t="shared" ca="1" si="2"/>
        <v>21.274999995799998</v>
      </c>
      <c r="L42">
        <f t="shared" ca="1" si="3"/>
        <v>77</v>
      </c>
      <c r="M42">
        <f t="shared" ca="1" si="56"/>
        <v>21.58</v>
      </c>
      <c r="N42">
        <f t="shared" ca="1" si="4"/>
        <v>102</v>
      </c>
      <c r="O42">
        <f t="shared" ca="1" si="57"/>
        <v>21.579999995799998</v>
      </c>
      <c r="P42">
        <f t="shared" ca="1" si="5"/>
        <v>129</v>
      </c>
      <c r="Q42">
        <f t="shared" ca="1" si="58"/>
        <v>10</v>
      </c>
      <c r="R42">
        <f t="shared" ca="1" si="59"/>
        <v>2</v>
      </c>
      <c r="S42">
        <f t="shared" ca="1" si="60"/>
        <v>0</v>
      </c>
      <c r="T42">
        <f t="shared" ca="1" si="61"/>
        <v>14</v>
      </c>
      <c r="U42" t="str">
        <f t="shared" ca="1" si="6"/>
        <v>985999997989Luke Constable</v>
      </c>
      <c r="V42">
        <f t="shared" ca="1" si="62"/>
        <v>101</v>
      </c>
      <c r="W42">
        <f t="shared" si="63"/>
        <v>41</v>
      </c>
      <c r="X42">
        <f t="shared" ca="1" si="64"/>
        <v>38</v>
      </c>
      <c r="Y42">
        <f t="shared" ca="1" si="65"/>
        <v>0</v>
      </c>
      <c r="Z42" t="str">
        <f t="shared" ca="1" si="66"/>
        <v>999Luke Constablezz</v>
      </c>
      <c r="AA42">
        <f t="shared" ca="1" si="67"/>
        <v>129</v>
      </c>
      <c r="AB42">
        <f t="shared" si="68"/>
        <v>41</v>
      </c>
      <c r="AC42">
        <f t="shared" ca="1" si="69"/>
        <v>129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>
        <f t="shared" ca="1" si="32"/>
        <v>0</v>
      </c>
      <c r="FT42">
        <f t="shared" ca="1" si="190"/>
        <v>0</v>
      </c>
      <c r="FU42">
        <f t="shared" ca="1" si="191"/>
        <v>0</v>
      </c>
      <c r="FV42">
        <f t="shared" ca="1" si="192"/>
        <v>0</v>
      </c>
      <c r="FW42">
        <f t="shared" ca="1" si="193"/>
        <v>0</v>
      </c>
      <c r="FX42">
        <f t="shared" ca="1" si="194"/>
        <v>0</v>
      </c>
      <c r="FY42">
        <f t="shared" ca="1" si="195"/>
        <v>0</v>
      </c>
      <c r="FZ42">
        <f t="shared" ca="1" si="196"/>
        <v>0</v>
      </c>
      <c r="GA42">
        <f t="shared" ca="1" si="197"/>
        <v>0</v>
      </c>
      <c r="GB42">
        <f t="shared" ca="1" si="198"/>
        <v>0</v>
      </c>
      <c r="GC42">
        <f t="shared" ca="1" si="199"/>
        <v>0</v>
      </c>
      <c r="GD42">
        <f t="shared" ca="1" si="33"/>
        <v>20.97</v>
      </c>
      <c r="GE42" t="str">
        <f t="shared" ca="1" si="34"/>
        <v>LOST</v>
      </c>
      <c r="GF42">
        <f t="shared" ca="1" si="200"/>
        <v>4</v>
      </c>
      <c r="GG42">
        <f t="shared" ca="1" si="201"/>
        <v>2</v>
      </c>
      <c r="GH42">
        <f t="shared" ca="1" si="202"/>
        <v>0</v>
      </c>
      <c r="GI42">
        <f t="shared" ca="1" si="203"/>
        <v>0</v>
      </c>
      <c r="GJ42">
        <f t="shared" ca="1" si="204"/>
        <v>0</v>
      </c>
      <c r="GK42">
        <f t="shared" ca="1" si="205"/>
        <v>0</v>
      </c>
      <c r="GL42">
        <f t="shared" ca="1" si="206"/>
        <v>43</v>
      </c>
      <c r="GM42">
        <f t="shared" ca="1" si="207"/>
        <v>30</v>
      </c>
      <c r="GN42">
        <f t="shared" ca="1" si="208"/>
        <v>0</v>
      </c>
      <c r="GO42">
        <f t="shared" ca="1" si="209"/>
        <v>0</v>
      </c>
      <c r="GP42">
        <f t="shared" ca="1" si="35"/>
        <v>21.58</v>
      </c>
      <c r="GQ42" t="str">
        <f t="shared" ca="1" si="36"/>
        <v>LOST</v>
      </c>
      <c r="GR42">
        <f t="shared" ca="1" si="210"/>
        <v>6</v>
      </c>
      <c r="GS42">
        <f t="shared" ca="1" si="211"/>
        <v>0</v>
      </c>
      <c r="GT42">
        <f t="shared" ca="1" si="212"/>
        <v>0</v>
      </c>
      <c r="GU42">
        <f t="shared" ca="1" si="213"/>
        <v>0</v>
      </c>
      <c r="GV42">
        <f t="shared" ca="1" si="214"/>
        <v>0</v>
      </c>
      <c r="GW42">
        <f t="shared" ca="1" si="215"/>
        <v>0</v>
      </c>
      <c r="GX42">
        <f t="shared" ca="1" si="216"/>
        <v>0</v>
      </c>
      <c r="GY42">
        <f t="shared" ca="1" si="217"/>
        <v>32</v>
      </c>
      <c r="GZ42">
        <f t="shared" ca="1" si="218"/>
        <v>0</v>
      </c>
      <c r="HA42">
        <f t="shared" ca="1" si="219"/>
        <v>0</v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>Daniel O'Keeffe</v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1</v>
      </c>
      <c r="G43">
        <f t="shared" ca="1" si="53"/>
        <v>0</v>
      </c>
      <c r="H43">
        <f t="shared" ca="1" si="54"/>
        <v>0</v>
      </c>
      <c r="I43">
        <f t="shared" ca="1" si="1"/>
        <v>22.94</v>
      </c>
      <c r="J43">
        <f t="shared" ca="1" si="55"/>
        <v>22.94</v>
      </c>
      <c r="K43">
        <f t="shared" ca="1" si="2"/>
        <v>22.939999995700003</v>
      </c>
      <c r="L43">
        <f t="shared" ca="1" si="3"/>
        <v>89</v>
      </c>
      <c r="M43">
        <f t="shared" ca="1" si="56"/>
        <v>22.94</v>
      </c>
      <c r="N43">
        <f t="shared" ca="1" si="4"/>
        <v>88</v>
      </c>
      <c r="O43">
        <f t="shared" ca="1" si="57"/>
        <v>22.939999995700003</v>
      </c>
      <c r="P43">
        <f t="shared" ca="1" si="5"/>
        <v>85</v>
      </c>
      <c r="Q43">
        <f t="shared" ca="1" si="58"/>
        <v>5</v>
      </c>
      <c r="R43">
        <f t="shared" ca="1" si="59"/>
        <v>0</v>
      </c>
      <c r="S43">
        <f t="shared" ca="1" si="60"/>
        <v>0</v>
      </c>
      <c r="T43">
        <f t="shared" ca="1" si="61"/>
        <v>5</v>
      </c>
      <c r="U43" t="str">
        <f t="shared" ca="1" si="6"/>
        <v>994999999994Daniel O'Keeffe</v>
      </c>
      <c r="V43">
        <f t="shared" ca="1" si="62"/>
        <v>123</v>
      </c>
      <c r="W43">
        <f t="shared" si="63"/>
        <v>42</v>
      </c>
      <c r="X43">
        <f t="shared" ca="1" si="64"/>
        <v>77</v>
      </c>
      <c r="Y43">
        <f t="shared" ca="1" si="65"/>
        <v>0</v>
      </c>
      <c r="Z43" t="str">
        <f t="shared" ca="1" si="66"/>
        <v>999Daniel O'Keeffezz</v>
      </c>
      <c r="AA43">
        <f t="shared" ca="1" si="67"/>
        <v>119</v>
      </c>
      <c r="AB43">
        <f t="shared" si="68"/>
        <v>42</v>
      </c>
      <c r="AC43">
        <f t="shared" ca="1" si="69"/>
        <v>186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>
        <f t="shared" ca="1" si="35"/>
        <v>22.94</v>
      </c>
      <c r="GQ43" t="str">
        <f t="shared" ca="1" si="36"/>
        <v>LOST</v>
      </c>
      <c r="GR43">
        <f t="shared" ca="1" si="210"/>
        <v>5</v>
      </c>
      <c r="GS43">
        <f t="shared" ca="1" si="211"/>
        <v>0</v>
      </c>
      <c r="GT43">
        <f t="shared" ca="1" si="212"/>
        <v>0</v>
      </c>
      <c r="GU43">
        <f t="shared" ca="1" si="213"/>
        <v>0</v>
      </c>
      <c r="GV43">
        <f t="shared" ca="1" si="214"/>
        <v>0</v>
      </c>
      <c r="GW43">
        <f t="shared" ca="1" si="215"/>
        <v>0</v>
      </c>
      <c r="GX43">
        <f t="shared" ca="1" si="216"/>
        <v>0</v>
      </c>
      <c r="GY43">
        <f t="shared" ca="1" si="217"/>
        <v>85</v>
      </c>
      <c r="GZ43">
        <f t="shared" ca="1" si="218"/>
        <v>0</v>
      </c>
      <c r="HA43">
        <f t="shared" ca="1" si="219"/>
        <v>0</v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186</v>
      </c>
      <c r="M44">
        <f t="shared" ca="1" si="56"/>
        <v>0</v>
      </c>
      <c r="N44">
        <f t="shared" ca="1" si="4"/>
        <v>129</v>
      </c>
      <c r="O44">
        <f t="shared" ca="1" si="57"/>
        <v>-1</v>
      </c>
      <c r="P44">
        <f t="shared" ca="1" si="5"/>
        <v>185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86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11</v>
      </c>
      <c r="M45">
        <f t="shared" ca="1" si="56"/>
        <v>0</v>
      </c>
      <c r="N45">
        <f t="shared" ca="1" si="4"/>
        <v>129</v>
      </c>
      <c r="O45">
        <f t="shared" ca="1" si="57"/>
        <v>-1</v>
      </c>
      <c r="P45">
        <f t="shared" ca="1" si="5"/>
        <v>58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186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180</v>
      </c>
      <c r="M46">
        <f t="shared" ca="1" si="56"/>
        <v>0</v>
      </c>
      <c r="N46">
        <f t="shared" ca="1" si="4"/>
        <v>129</v>
      </c>
      <c r="O46">
        <f t="shared" ca="1" si="57"/>
        <v>-1</v>
      </c>
      <c r="P46">
        <f t="shared" ca="1" si="5"/>
        <v>228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230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206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86</v>
      </c>
      <c r="M47">
        <f t="shared" ca="1" si="56"/>
        <v>0</v>
      </c>
      <c r="N47">
        <f t="shared" ca="1" si="4"/>
        <v>129</v>
      </c>
      <c r="O47">
        <f t="shared" ca="1" si="57"/>
        <v>-1</v>
      </c>
      <c r="P47">
        <f t="shared" ca="1" si="5"/>
        <v>234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211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103</v>
      </c>
      <c r="M48">
        <f t="shared" ca="1" si="56"/>
        <v>0</v>
      </c>
      <c r="N48">
        <f t="shared" ca="1" si="4"/>
        <v>129</v>
      </c>
      <c r="O48">
        <f t="shared" ca="1" si="57"/>
        <v>-1</v>
      </c>
      <c r="P48">
        <f t="shared" ca="1" si="5"/>
        <v>214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201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233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27</v>
      </c>
      <c r="M49">
        <f t="shared" ca="1" si="56"/>
        <v>0</v>
      </c>
      <c r="N49">
        <f t="shared" ca="1" si="4"/>
        <v>129</v>
      </c>
      <c r="O49">
        <f t="shared" ca="1" si="57"/>
        <v>-1</v>
      </c>
      <c r="P49">
        <f t="shared" ca="1" si="5"/>
        <v>158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203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39</v>
      </c>
      <c r="M50">
        <f t="shared" ca="1" si="56"/>
        <v>0</v>
      </c>
      <c r="N50">
        <f t="shared" ca="1" si="4"/>
        <v>129</v>
      </c>
      <c r="O50">
        <f t="shared" ca="1" si="57"/>
        <v>-1</v>
      </c>
      <c r="P50">
        <f t="shared" ca="1" si="5"/>
        <v>161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106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206</v>
      </c>
      <c r="M51">
        <f t="shared" ca="1" si="56"/>
        <v>0</v>
      </c>
      <c r="N51">
        <f t="shared" ca="1" si="4"/>
        <v>129</v>
      </c>
      <c r="O51">
        <f t="shared" ca="1" si="57"/>
        <v>-1</v>
      </c>
      <c r="P51">
        <f t="shared" ca="1" si="5"/>
        <v>103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154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11</v>
      </c>
      <c r="G52">
        <f t="shared" ca="1" si="53"/>
        <v>3</v>
      </c>
      <c r="H52">
        <f t="shared" ca="1" si="54"/>
        <v>27.27272727272727</v>
      </c>
      <c r="I52">
        <f t="shared" ca="1" si="1"/>
        <v>20.726363636363637</v>
      </c>
      <c r="J52">
        <f t="shared" ca="1" si="55"/>
        <v>23.726363636363637</v>
      </c>
      <c r="K52">
        <f t="shared" ca="1" si="2"/>
        <v>23.726363631163636</v>
      </c>
      <c r="L52">
        <f t="shared" ca="1" si="3"/>
        <v>58</v>
      </c>
      <c r="M52">
        <f t="shared" ca="1" si="56"/>
        <v>24.24</v>
      </c>
      <c r="N52">
        <f t="shared" ca="1" si="4"/>
        <v>74</v>
      </c>
      <c r="O52">
        <f t="shared" ca="1" si="57"/>
        <v>24.239999994799998</v>
      </c>
      <c r="P52">
        <f t="shared" ca="1" si="5"/>
        <v>131</v>
      </c>
      <c r="Q52">
        <f t="shared" ca="1" si="58"/>
        <v>27</v>
      </c>
      <c r="R52">
        <f t="shared" ca="1" si="59"/>
        <v>12</v>
      </c>
      <c r="S52">
        <f t="shared" ca="1" si="60"/>
        <v>1</v>
      </c>
      <c r="T52">
        <f t="shared" ca="1" si="61"/>
        <v>54</v>
      </c>
      <c r="U52" t="str">
        <f t="shared" ca="1" si="6"/>
        <v>945998987972Martin Byrne</v>
      </c>
      <c r="V52">
        <f t="shared" ca="1" si="62"/>
        <v>74</v>
      </c>
      <c r="W52">
        <f t="shared" si="63"/>
        <v>51</v>
      </c>
      <c r="X52">
        <f t="shared" ca="1" si="64"/>
        <v>36</v>
      </c>
      <c r="Y52">
        <f t="shared" ca="1" si="65"/>
        <v>5</v>
      </c>
      <c r="Z52" t="str">
        <f t="shared" ca="1" si="66"/>
        <v>994Martin Byrnezz</v>
      </c>
      <c r="AA52">
        <f t="shared" ca="1" si="67"/>
        <v>73</v>
      </c>
      <c r="AB52">
        <f t="shared" si="68"/>
        <v>51</v>
      </c>
      <c r="AC52">
        <f t="shared" ca="1" si="69"/>
        <v>183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>
        <f t="shared" ca="1" si="25"/>
        <v>24</v>
      </c>
      <c r="EI52" t="str">
        <f t="shared" ca="1" si="26"/>
        <v>WON</v>
      </c>
      <c r="EJ52">
        <f t="shared" ca="1" si="160"/>
        <v>5</v>
      </c>
      <c r="EK52">
        <f t="shared" ca="1" si="161"/>
        <v>2</v>
      </c>
      <c r="EL52">
        <f t="shared" ca="1" si="162"/>
        <v>0</v>
      </c>
      <c r="EM52">
        <f t="shared" ca="1" si="163"/>
        <v>1</v>
      </c>
      <c r="EN52">
        <f t="shared" ca="1" si="164"/>
        <v>0</v>
      </c>
      <c r="EO52">
        <f t="shared" ca="1" si="165"/>
        <v>10</v>
      </c>
      <c r="EP52">
        <f t="shared" ca="1" si="166"/>
        <v>0</v>
      </c>
      <c r="EQ52">
        <f t="shared" ca="1" si="167"/>
        <v>20</v>
      </c>
      <c r="ER52">
        <f t="shared" ca="1" si="168"/>
        <v>40</v>
      </c>
      <c r="ES52">
        <f t="shared" ca="1" si="169"/>
        <v>0</v>
      </c>
      <c r="ET52">
        <f t="shared" ca="1" si="27"/>
        <v>19.47</v>
      </c>
      <c r="EU52" t="str">
        <f t="shared" ca="1" si="28"/>
        <v>LOST</v>
      </c>
      <c r="EV52">
        <f t="shared" ca="1" si="170"/>
        <v>2</v>
      </c>
      <c r="EW52">
        <f t="shared" ca="1" si="171"/>
        <v>0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32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>
        <f t="shared" ca="1" si="31"/>
        <v>21.14</v>
      </c>
      <c r="FS52" t="str">
        <f t="shared" ca="1" si="32"/>
        <v>LOST</v>
      </c>
      <c r="FT52">
        <f t="shared" ca="1" si="190"/>
        <v>2</v>
      </c>
      <c r="FU52">
        <f t="shared" ca="1" si="191"/>
        <v>2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20</v>
      </c>
      <c r="GB52">
        <f t="shared" ca="1" si="198"/>
        <v>0</v>
      </c>
      <c r="GC52">
        <f t="shared" ca="1" si="199"/>
        <v>0</v>
      </c>
      <c r="GD52">
        <f t="shared" ca="1" si="33"/>
        <v>20.18</v>
      </c>
      <c r="GE52" t="str">
        <f t="shared" ca="1" si="34"/>
        <v>WON</v>
      </c>
      <c r="GF52">
        <f t="shared" ca="1" si="200"/>
        <v>1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76</v>
      </c>
      <c r="GL52">
        <f t="shared" ca="1" si="206"/>
        <v>30</v>
      </c>
      <c r="GM52">
        <f t="shared" ca="1" si="207"/>
        <v>0</v>
      </c>
      <c r="GN52">
        <f t="shared" ca="1" si="208"/>
        <v>0</v>
      </c>
      <c r="GO52">
        <f t="shared" ca="1" si="209"/>
        <v>42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12</v>
      </c>
      <c r="G53">
        <f t="shared" ca="1" si="53"/>
        <v>5</v>
      </c>
      <c r="H53">
        <f t="shared" ca="1" si="54"/>
        <v>41.666666666666671</v>
      </c>
      <c r="I53">
        <f t="shared" ca="1" si="1"/>
        <v>22.649166666666662</v>
      </c>
      <c r="J53">
        <f t="shared" ca="1" si="55"/>
        <v>27.649166666666662</v>
      </c>
      <c r="K53">
        <f t="shared" ca="1" si="2"/>
        <v>27.649166661366664</v>
      </c>
      <c r="L53">
        <f t="shared" ca="1" si="3"/>
        <v>101</v>
      </c>
      <c r="M53">
        <f t="shared" ca="1" si="56"/>
        <v>25.22</v>
      </c>
      <c r="N53">
        <f t="shared" ca="1" si="4"/>
        <v>63</v>
      </c>
      <c r="O53">
        <f t="shared" ca="1" si="57"/>
        <v>25.2199999947</v>
      </c>
      <c r="P53">
        <f t="shared" ca="1" si="5"/>
        <v>202</v>
      </c>
      <c r="Q53">
        <f t="shared" ca="1" si="58"/>
        <v>47</v>
      </c>
      <c r="R53">
        <f t="shared" ca="1" si="59"/>
        <v>22</v>
      </c>
      <c r="S53">
        <f t="shared" ca="1" si="60"/>
        <v>0</v>
      </c>
      <c r="T53">
        <f t="shared" ca="1" si="61"/>
        <v>91</v>
      </c>
      <c r="U53" t="str">
        <f t="shared" ca="1" si="6"/>
        <v>908999977952James Willcox</v>
      </c>
      <c r="V53">
        <f t="shared" ca="1" si="62"/>
        <v>52</v>
      </c>
      <c r="W53">
        <f t="shared" si="63"/>
        <v>52</v>
      </c>
      <c r="X53">
        <f t="shared" ca="1" si="64"/>
        <v>52</v>
      </c>
      <c r="Y53">
        <f t="shared" ca="1" si="65"/>
        <v>8</v>
      </c>
      <c r="Z53" t="str">
        <f t="shared" ca="1" si="66"/>
        <v>991James Willcoxzz</v>
      </c>
      <c r="AA53">
        <f t="shared" ca="1" si="67"/>
        <v>53</v>
      </c>
      <c r="AB53">
        <f t="shared" si="68"/>
        <v>52</v>
      </c>
      <c r="AC53">
        <f t="shared" ca="1" si="69"/>
        <v>77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>
        <f t="shared" ca="1" si="23"/>
        <v>23.23</v>
      </c>
      <c r="DW53" t="str">
        <f t="shared" ca="1" si="24"/>
        <v>WON</v>
      </c>
      <c r="DX53">
        <f t="shared" ca="1" si="150"/>
        <v>3</v>
      </c>
      <c r="DY53">
        <f t="shared" ca="1" si="151"/>
        <v>2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16</v>
      </c>
      <c r="ED53">
        <f t="shared" ca="1" si="156"/>
        <v>0</v>
      </c>
      <c r="EE53">
        <f t="shared" ca="1" si="157"/>
        <v>0</v>
      </c>
      <c r="EF53">
        <f t="shared" ca="1" si="158"/>
        <v>8</v>
      </c>
      <c r="EG53">
        <f t="shared" ca="1" si="159"/>
        <v>57</v>
      </c>
      <c r="EH53">
        <f t="shared" ca="1" si="25"/>
        <v>22.39</v>
      </c>
      <c r="EI53" t="str">
        <f t="shared" ca="1" si="26"/>
        <v>LOST</v>
      </c>
      <c r="EJ53">
        <f t="shared" ca="1" si="160"/>
        <v>3</v>
      </c>
      <c r="EK53">
        <f t="shared" ca="1" si="161"/>
        <v>3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20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>
        <f t="shared" ca="1" si="27"/>
        <v>21.32</v>
      </c>
      <c r="EU53" t="str">
        <f t="shared" ca="1" si="28"/>
        <v>LOST</v>
      </c>
      <c r="EV53">
        <f t="shared" ca="1" si="170"/>
        <v>5</v>
      </c>
      <c r="EW53">
        <f t="shared" ca="1" si="171"/>
        <v>0</v>
      </c>
      <c r="EX53">
        <f t="shared" ca="1" si="172"/>
        <v>0</v>
      </c>
      <c r="EY53">
        <f t="shared" ca="1" si="173"/>
        <v>1</v>
      </c>
      <c r="EZ53">
        <f t="shared" ca="1" si="174"/>
        <v>40</v>
      </c>
      <c r="FA53">
        <f t="shared" ca="1" si="175"/>
        <v>4</v>
      </c>
      <c r="FB53">
        <f t="shared" ca="1" si="176"/>
        <v>0</v>
      </c>
      <c r="FC53">
        <f t="shared" ca="1" si="177"/>
        <v>0</v>
      </c>
      <c r="FD53">
        <f t="shared" ca="1" si="178"/>
        <v>0</v>
      </c>
      <c r="FE53">
        <f t="shared" ca="1" si="179"/>
        <v>0</v>
      </c>
      <c r="FF53">
        <f t="shared" ca="1" si="29"/>
        <v>23.89</v>
      </c>
      <c r="FG53" t="str">
        <f t="shared" ca="1" si="30"/>
        <v>WON</v>
      </c>
      <c r="FH53">
        <f t="shared" ca="1" si="180"/>
        <v>7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105</v>
      </c>
      <c r="FN53">
        <f t="shared" ca="1" si="186"/>
        <v>32</v>
      </c>
      <c r="FO53">
        <f t="shared" ca="1" si="187"/>
        <v>0</v>
      </c>
      <c r="FP53">
        <f t="shared" ca="1" si="188"/>
        <v>0</v>
      </c>
      <c r="FQ53">
        <f t="shared" ca="1" si="189"/>
        <v>101</v>
      </c>
      <c r="FR53">
        <f t="shared" ca="1" si="31"/>
        <v>21.13</v>
      </c>
      <c r="FS53" t="str">
        <f t="shared" ca="1" si="32"/>
        <v>LOST</v>
      </c>
      <c r="FT53">
        <f t="shared" ca="1" si="190"/>
        <v>2</v>
      </c>
      <c r="FU53">
        <f t="shared" ca="1" si="191"/>
        <v>2</v>
      </c>
      <c r="FV53">
        <f t="shared" ca="1" si="192"/>
        <v>0</v>
      </c>
      <c r="FW53">
        <f t="shared" ca="1" si="193"/>
        <v>0</v>
      </c>
      <c r="FX53">
        <f t="shared" ca="1" si="194"/>
        <v>0</v>
      </c>
      <c r="FY53">
        <f t="shared" ca="1" si="195"/>
        <v>32</v>
      </c>
      <c r="FZ53">
        <f t="shared" ca="1" si="196"/>
        <v>0</v>
      </c>
      <c r="GA53">
        <f t="shared" ca="1" si="197"/>
        <v>57</v>
      </c>
      <c r="GB53">
        <f t="shared" ca="1" si="198"/>
        <v>0</v>
      </c>
      <c r="GC53">
        <f t="shared" ca="1" si="199"/>
        <v>0</v>
      </c>
      <c r="GD53">
        <f t="shared" ca="1" si="33"/>
        <v>19.98</v>
      </c>
      <c r="GE53" t="str">
        <f t="shared" ca="1" si="34"/>
        <v>WON</v>
      </c>
      <c r="GF53">
        <f t="shared" ca="1" si="200"/>
        <v>2</v>
      </c>
      <c r="GG53">
        <f t="shared" ca="1" si="201"/>
        <v>2</v>
      </c>
      <c r="GH53">
        <f t="shared" ca="1" si="202"/>
        <v>0</v>
      </c>
      <c r="GI53">
        <f t="shared" ca="1" si="203"/>
        <v>2</v>
      </c>
      <c r="GJ53">
        <f t="shared" ca="1" si="204"/>
        <v>32</v>
      </c>
      <c r="GK53">
        <f t="shared" ca="1" si="205"/>
        <v>0</v>
      </c>
      <c r="GL53">
        <f t="shared" ca="1" si="206"/>
        <v>60</v>
      </c>
      <c r="GM53">
        <f t="shared" ca="1" si="207"/>
        <v>0</v>
      </c>
      <c r="GN53">
        <f t="shared" ca="1" si="208"/>
        <v>58</v>
      </c>
      <c r="GO53">
        <f t="shared" ca="1" si="209"/>
        <v>40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230</v>
      </c>
      <c r="M54">
        <f t="shared" ca="1" si="56"/>
        <v>21.44</v>
      </c>
      <c r="N54">
        <f t="shared" ca="1" si="4"/>
        <v>104</v>
      </c>
      <c r="O54">
        <f t="shared" ca="1" si="57"/>
        <v>21.439999994600001</v>
      </c>
      <c r="P54">
        <f t="shared" ca="1" si="5"/>
        <v>201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97</v>
      </c>
      <c r="W54">
        <f t="shared" si="63"/>
        <v>53</v>
      </c>
      <c r="X54">
        <f t="shared" ca="1" si="64"/>
        <v>180</v>
      </c>
      <c r="Y54">
        <f t="shared" ca="1" si="65"/>
        <v>1</v>
      </c>
      <c r="Z54" t="str">
        <f t="shared" ca="1" si="66"/>
        <v>998Del Cannonzz</v>
      </c>
      <c r="AA54">
        <f t="shared" ca="1" si="67"/>
        <v>99</v>
      </c>
      <c r="AB54">
        <f t="shared" si="68"/>
        <v>53</v>
      </c>
      <c r="AC54">
        <f t="shared" ca="1" si="69"/>
        <v>52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12</v>
      </c>
      <c r="G55">
        <f t="shared" ca="1" si="53"/>
        <v>4</v>
      </c>
      <c r="H55">
        <f t="shared" ca="1" si="54"/>
        <v>33.333333333333329</v>
      </c>
      <c r="I55">
        <f t="shared" ca="1" si="1"/>
        <v>22.412499999999998</v>
      </c>
      <c r="J55">
        <f t="shared" ca="1" si="55"/>
        <v>26.412499999999998</v>
      </c>
      <c r="K55">
        <f t="shared" ca="1" si="2"/>
        <v>26.412499994499999</v>
      </c>
      <c r="L55">
        <f t="shared" ca="1" si="3"/>
        <v>52</v>
      </c>
      <c r="M55">
        <f t="shared" ca="1" si="56"/>
        <v>25.05</v>
      </c>
      <c r="N55">
        <f t="shared" ca="1" si="4"/>
        <v>68</v>
      </c>
      <c r="O55">
        <f t="shared" ca="1" si="57"/>
        <v>25.049999994500002</v>
      </c>
      <c r="P55">
        <f t="shared" ca="1" si="5"/>
        <v>57</v>
      </c>
      <c r="Q55">
        <f t="shared" ca="1" si="58"/>
        <v>51</v>
      </c>
      <c r="R55">
        <f t="shared" ca="1" si="59"/>
        <v>15</v>
      </c>
      <c r="S55">
        <f t="shared" ca="1" si="60"/>
        <v>1</v>
      </c>
      <c r="T55">
        <f t="shared" ca="1" si="61"/>
        <v>84</v>
      </c>
      <c r="U55" t="str">
        <f t="shared" ca="1" si="6"/>
        <v>915998984948Daryl Reino</v>
      </c>
      <c r="V55">
        <f t="shared" ca="1" si="62"/>
        <v>58</v>
      </c>
      <c r="W55">
        <f t="shared" si="63"/>
        <v>54</v>
      </c>
      <c r="X55">
        <f t="shared" ca="1" si="64"/>
        <v>161</v>
      </c>
      <c r="Y55">
        <f t="shared" ca="1" si="65"/>
        <v>7</v>
      </c>
      <c r="Z55" t="str">
        <f t="shared" ca="1" si="66"/>
        <v>992Daryl Reinozz</v>
      </c>
      <c r="AA55">
        <f t="shared" ca="1" si="67"/>
        <v>56</v>
      </c>
      <c r="AB55">
        <f t="shared" si="68"/>
        <v>54</v>
      </c>
      <c r="AC55">
        <f t="shared" ca="1" si="69"/>
        <v>159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>
        <f t="shared" ca="1" si="23"/>
        <v>25.05</v>
      </c>
      <c r="DW55" t="str">
        <f t="shared" ca="1" si="24"/>
        <v>WON</v>
      </c>
      <c r="DX55">
        <f t="shared" ca="1" si="150"/>
        <v>3</v>
      </c>
      <c r="DY55">
        <f t="shared" ca="1" si="151"/>
        <v>1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24</v>
      </c>
      <c r="ED55">
        <f t="shared" ca="1" si="156"/>
        <v>20</v>
      </c>
      <c r="EE55">
        <f t="shared" ca="1" si="157"/>
        <v>46</v>
      </c>
      <c r="EF55">
        <f t="shared" ca="1" si="158"/>
        <v>0</v>
      </c>
      <c r="EG55">
        <f t="shared" ca="1" si="159"/>
        <v>0</v>
      </c>
      <c r="EH55">
        <f t="shared" ca="1" si="25"/>
        <v>20.03</v>
      </c>
      <c r="EI55" t="str">
        <f t="shared" ca="1" si="26"/>
        <v>LOST</v>
      </c>
      <c r="EJ55">
        <f t="shared" ca="1" si="160"/>
        <v>3</v>
      </c>
      <c r="EK55">
        <f t="shared" ca="1" si="161"/>
        <v>1</v>
      </c>
      <c r="EL55">
        <f t="shared" ca="1" si="162"/>
        <v>0</v>
      </c>
      <c r="EM55">
        <f t="shared" ca="1" si="163"/>
        <v>1</v>
      </c>
      <c r="EN55">
        <f t="shared" ca="1" si="164"/>
        <v>116</v>
      </c>
      <c r="EO55">
        <f t="shared" ca="1" si="165"/>
        <v>0</v>
      </c>
      <c r="EP55">
        <f t="shared" ca="1" si="166"/>
        <v>68</v>
      </c>
      <c r="EQ55">
        <f t="shared" ca="1" si="167"/>
        <v>0</v>
      </c>
      <c r="ER55">
        <f t="shared" ca="1" si="168"/>
        <v>10</v>
      </c>
      <c r="ES55">
        <f t="shared" ca="1" si="169"/>
        <v>0</v>
      </c>
      <c r="ET55">
        <f t="shared" ca="1" si="27"/>
        <v>24.9</v>
      </c>
      <c r="EU55" t="str">
        <f t="shared" ca="1" si="28"/>
        <v>WON</v>
      </c>
      <c r="EV55">
        <f t="shared" ca="1" si="170"/>
        <v>6</v>
      </c>
      <c r="EW55">
        <f t="shared" ca="1" si="171"/>
        <v>2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0</v>
      </c>
      <c r="FB55">
        <f t="shared" ca="1" si="176"/>
        <v>20</v>
      </c>
      <c r="FC55">
        <f t="shared" ca="1" si="177"/>
        <v>8</v>
      </c>
      <c r="FD55">
        <f t="shared" ca="1" si="178"/>
        <v>0</v>
      </c>
      <c r="FE55">
        <f t="shared" ca="1" si="179"/>
        <v>44</v>
      </c>
      <c r="FF55">
        <f t="shared" ca="1" si="29"/>
        <v>23.33</v>
      </c>
      <c r="FG55" t="str">
        <f t="shared" ca="1" si="30"/>
        <v>LOST</v>
      </c>
      <c r="FH55">
        <f t="shared" ca="1" si="180"/>
        <v>2</v>
      </c>
      <c r="FI55">
        <f t="shared" ca="1" si="181"/>
        <v>1</v>
      </c>
      <c r="FJ55">
        <f t="shared" ca="1" si="182"/>
        <v>0</v>
      </c>
      <c r="FK55">
        <f t="shared" ca="1" si="183"/>
        <v>0</v>
      </c>
      <c r="FL55">
        <f t="shared" ca="1" si="184"/>
        <v>0</v>
      </c>
      <c r="FM55">
        <f t="shared" ca="1" si="185"/>
        <v>0</v>
      </c>
      <c r="FN55">
        <f t="shared" ca="1" si="186"/>
        <v>0</v>
      </c>
      <c r="FO55">
        <f t="shared" ca="1" si="187"/>
        <v>0</v>
      </c>
      <c r="FP55">
        <f t="shared" ca="1" si="188"/>
        <v>0</v>
      </c>
      <c r="FQ55">
        <f t="shared" ca="1" si="189"/>
        <v>0</v>
      </c>
      <c r="FR55">
        <f t="shared" ca="1" si="31"/>
        <v>24.82</v>
      </c>
      <c r="FS55" t="str">
        <f t="shared" ca="1" si="32"/>
        <v>LOST</v>
      </c>
      <c r="FT55">
        <f t="shared" ca="1" si="190"/>
        <v>4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17.48</v>
      </c>
      <c r="GE55" t="str">
        <f t="shared" ca="1" si="34"/>
        <v>LOST</v>
      </c>
      <c r="GF55">
        <f t="shared" ca="1" si="200"/>
        <v>2</v>
      </c>
      <c r="GG55">
        <f t="shared" ca="1" si="201"/>
        <v>2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234</v>
      </c>
      <c r="M56">
        <f t="shared" ca="1" si="56"/>
        <v>19.14</v>
      </c>
      <c r="N56">
        <f t="shared" ca="1" si="4"/>
        <v>116</v>
      </c>
      <c r="O56">
        <f t="shared" ca="1" si="57"/>
        <v>19.1399999944</v>
      </c>
      <c r="P56">
        <f t="shared" ca="1" si="5"/>
        <v>230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121</v>
      </c>
      <c r="W56">
        <f t="shared" si="63"/>
        <v>55</v>
      </c>
      <c r="X56">
        <f t="shared" ca="1" si="64"/>
        <v>212</v>
      </c>
      <c r="Y56">
        <f t="shared" ca="1" si="65"/>
        <v>0</v>
      </c>
      <c r="Z56" t="str">
        <f t="shared" ca="1" si="66"/>
        <v>999Bill Pavittzz</v>
      </c>
      <c r="AA56">
        <f t="shared" ca="1" si="67"/>
        <v>115</v>
      </c>
      <c r="AB56">
        <f t="shared" si="68"/>
        <v>55</v>
      </c>
      <c r="AC56">
        <f t="shared" ca="1" si="69"/>
        <v>58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3</v>
      </c>
      <c r="H57">
        <f t="shared" ca="1" si="54"/>
        <v>23.076923076923077</v>
      </c>
      <c r="I57">
        <f t="shared" ca="1" si="1"/>
        <v>19.295384615384616</v>
      </c>
      <c r="J57">
        <f t="shared" ca="1" si="55"/>
        <v>22.295384615384616</v>
      </c>
      <c r="K57">
        <f t="shared" ca="1" si="2"/>
        <v>22.295384609684618</v>
      </c>
      <c r="L57">
        <f t="shared" ca="1" si="3"/>
        <v>129</v>
      </c>
      <c r="M57">
        <f t="shared" ca="1" si="56"/>
        <v>22.76</v>
      </c>
      <c r="N57">
        <f t="shared" ca="1" si="4"/>
        <v>93</v>
      </c>
      <c r="O57">
        <f t="shared" ca="1" si="57"/>
        <v>22.759999994300003</v>
      </c>
      <c r="P57">
        <f t="shared" ca="1" si="5"/>
        <v>203</v>
      </c>
      <c r="Q57">
        <f t="shared" ca="1" si="58"/>
        <v>44</v>
      </c>
      <c r="R57">
        <f t="shared" ca="1" si="59"/>
        <v>12</v>
      </c>
      <c r="S57">
        <f t="shared" ca="1" si="60"/>
        <v>3</v>
      </c>
      <c r="T57">
        <f t="shared" ca="1" si="61"/>
        <v>77</v>
      </c>
      <c r="U57" t="str">
        <f t="shared" ca="1" si="6"/>
        <v>922996987955Dave Mann</v>
      </c>
      <c r="V57">
        <f t="shared" ca="1" si="62"/>
        <v>62</v>
      </c>
      <c r="W57">
        <f t="shared" si="63"/>
        <v>56</v>
      </c>
      <c r="X57">
        <f t="shared" ca="1" si="64"/>
        <v>108</v>
      </c>
      <c r="Y57">
        <f t="shared" ca="1" si="65"/>
        <v>4</v>
      </c>
      <c r="Z57" t="str">
        <f t="shared" ca="1" si="66"/>
        <v>995Dave Mannzz</v>
      </c>
      <c r="AA57">
        <f t="shared" ca="1" si="67"/>
        <v>77</v>
      </c>
      <c r="AB57">
        <f t="shared" si="68"/>
        <v>56</v>
      </c>
      <c r="AC57">
        <f t="shared" ca="1" si="69"/>
        <v>54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>
        <f t="shared" ca="1" si="23"/>
        <v>20.63</v>
      </c>
      <c r="DW57" t="str">
        <f t="shared" ca="1" si="24"/>
        <v>WON</v>
      </c>
      <c r="DX57">
        <f t="shared" ca="1" si="150"/>
        <v>4</v>
      </c>
      <c r="DY57">
        <f t="shared" ca="1" si="151"/>
        <v>1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0</v>
      </c>
      <c r="ED57">
        <f t="shared" ca="1" si="156"/>
        <v>40</v>
      </c>
      <c r="EE57">
        <f t="shared" ca="1" si="157"/>
        <v>0</v>
      </c>
      <c r="EF57">
        <f t="shared" ca="1" si="158"/>
        <v>100</v>
      </c>
      <c r="EG57">
        <f t="shared" ca="1" si="159"/>
        <v>16</v>
      </c>
      <c r="EH57">
        <f t="shared" ca="1" si="25"/>
        <v>18.79</v>
      </c>
      <c r="EI57" t="str">
        <f t="shared" ca="1" si="26"/>
        <v>WON</v>
      </c>
      <c r="EJ57">
        <f t="shared" ca="1" si="160"/>
        <v>6</v>
      </c>
      <c r="EK57">
        <f t="shared" ca="1" si="161"/>
        <v>2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116</v>
      </c>
      <c r="EP57">
        <f t="shared" ca="1" si="166"/>
        <v>22</v>
      </c>
      <c r="EQ57">
        <f t="shared" ca="1" si="167"/>
        <v>2</v>
      </c>
      <c r="ER57">
        <f t="shared" ca="1" si="168"/>
        <v>0</v>
      </c>
      <c r="ES57">
        <f t="shared" ca="1" si="169"/>
        <v>0</v>
      </c>
      <c r="ET57">
        <f t="shared" ca="1" si="27"/>
        <v>16.649999999999999</v>
      </c>
      <c r="EU57" t="str">
        <f t="shared" ca="1" si="28"/>
        <v>LOST</v>
      </c>
      <c r="EV57">
        <f t="shared" ca="1" si="170"/>
        <v>3</v>
      </c>
      <c r="EW57">
        <f t="shared" ca="1" si="171"/>
        <v>0</v>
      </c>
      <c r="EX57">
        <f t="shared" ca="1" si="172"/>
        <v>0</v>
      </c>
      <c r="EY57">
        <f t="shared" ca="1" si="173"/>
        <v>0</v>
      </c>
      <c r="EZ57">
        <f t="shared" ca="1" si="174"/>
        <v>0</v>
      </c>
      <c r="FA57">
        <f t="shared" ca="1" si="175"/>
        <v>0</v>
      </c>
      <c r="FB57">
        <f t="shared" ca="1" si="176"/>
        <v>0</v>
      </c>
      <c r="FC57">
        <f t="shared" ca="1" si="177"/>
        <v>0</v>
      </c>
      <c r="FD57">
        <f t="shared" ca="1" si="178"/>
        <v>0</v>
      </c>
      <c r="FE57">
        <f t="shared" ca="1" si="179"/>
        <v>0</v>
      </c>
      <c r="FF57">
        <f t="shared" ca="1" si="29"/>
        <v>21.93</v>
      </c>
      <c r="FG57" t="str">
        <f t="shared" ca="1" si="30"/>
        <v>LOST</v>
      </c>
      <c r="FH57">
        <f t="shared" ca="1" si="180"/>
        <v>3</v>
      </c>
      <c r="FI57">
        <f t="shared" ca="1" si="181"/>
        <v>2</v>
      </c>
      <c r="FJ57">
        <f t="shared" ca="1" si="182"/>
        <v>1</v>
      </c>
      <c r="FK57">
        <f t="shared" ca="1" si="183"/>
        <v>0</v>
      </c>
      <c r="FL57">
        <f t="shared" ca="1" si="184"/>
        <v>0</v>
      </c>
      <c r="FM57">
        <f t="shared" ca="1" si="185"/>
        <v>0</v>
      </c>
      <c r="FN57">
        <f t="shared" ca="1" si="186"/>
        <v>0</v>
      </c>
      <c r="FO57">
        <f t="shared" ca="1" si="187"/>
        <v>60</v>
      </c>
      <c r="FP57">
        <f t="shared" ca="1" si="188"/>
        <v>8</v>
      </c>
      <c r="FQ57">
        <f t="shared" ca="1" si="189"/>
        <v>0</v>
      </c>
      <c r="FR57">
        <f t="shared" ca="1" si="31"/>
        <v>17.8</v>
      </c>
      <c r="FS57" t="str">
        <f t="shared" ca="1" si="32"/>
        <v>LOST</v>
      </c>
      <c r="FT57">
        <f t="shared" ca="1" si="190"/>
        <v>4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4</v>
      </c>
      <c r="GB57">
        <f t="shared" ca="1" si="198"/>
        <v>0</v>
      </c>
      <c r="GC57">
        <f t="shared" ca="1" si="199"/>
        <v>0</v>
      </c>
      <c r="GD57">
        <f t="shared" ca="1" si="33"/>
        <v>18.43</v>
      </c>
      <c r="GE57" t="str">
        <f t="shared" ca="1" si="34"/>
        <v>LOST</v>
      </c>
      <c r="GF57">
        <f t="shared" ca="1" si="200"/>
        <v>1</v>
      </c>
      <c r="GG57">
        <f t="shared" ca="1" si="201"/>
        <v>0</v>
      </c>
      <c r="GH57">
        <f t="shared" ca="1" si="202"/>
        <v>1</v>
      </c>
      <c r="GI57">
        <f t="shared" ca="1" si="203"/>
        <v>0</v>
      </c>
      <c r="GJ57">
        <f t="shared" ca="1" si="204"/>
        <v>0</v>
      </c>
      <c r="GK57">
        <f t="shared" ca="1" si="205"/>
        <v>4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13</v>
      </c>
      <c r="G58">
        <f t="shared" ca="1" si="53"/>
        <v>8</v>
      </c>
      <c r="H58">
        <f t="shared" ca="1" si="54"/>
        <v>61.53846153846154</v>
      </c>
      <c r="I58">
        <f t="shared" ca="1" si="1"/>
        <v>23.680000000000003</v>
      </c>
      <c r="J58">
        <f t="shared" ca="1" si="55"/>
        <v>31.680000000000003</v>
      </c>
      <c r="K58">
        <f t="shared" ca="1" si="2"/>
        <v>31.679999994200003</v>
      </c>
      <c r="L58">
        <f t="shared" ca="1" si="3"/>
        <v>202</v>
      </c>
      <c r="M58">
        <f t="shared" ca="1" si="56"/>
        <v>25.91</v>
      </c>
      <c r="N58">
        <f t="shared" ca="1" si="4"/>
        <v>54</v>
      </c>
      <c r="O58">
        <f t="shared" ca="1" si="57"/>
        <v>25.9099999942</v>
      </c>
      <c r="P58">
        <f t="shared" ca="1" si="5"/>
        <v>159</v>
      </c>
      <c r="Q58">
        <f t="shared" ca="1" si="58"/>
        <v>73</v>
      </c>
      <c r="R58">
        <f t="shared" ca="1" si="59"/>
        <v>17</v>
      </c>
      <c r="S58">
        <f t="shared" ca="1" si="60"/>
        <v>4</v>
      </c>
      <c r="T58">
        <f t="shared" ca="1" si="61"/>
        <v>119</v>
      </c>
      <c r="U58" t="str">
        <f t="shared" ca="1" si="6"/>
        <v>880995982926Damon Ede</v>
      </c>
      <c r="V58">
        <f t="shared" ca="1" si="62"/>
        <v>30</v>
      </c>
      <c r="W58">
        <f t="shared" si="63"/>
        <v>57</v>
      </c>
      <c r="X58">
        <f t="shared" ca="1" si="64"/>
        <v>29</v>
      </c>
      <c r="Y58">
        <f t="shared" ca="1" si="65"/>
        <v>13</v>
      </c>
      <c r="Z58" t="str">
        <f t="shared" ca="1" si="66"/>
        <v>986Damon Edezz</v>
      </c>
      <c r="AA58">
        <f t="shared" ca="1" si="67"/>
        <v>18</v>
      </c>
      <c r="AB58">
        <f t="shared" si="68"/>
        <v>57</v>
      </c>
      <c r="AC58">
        <f t="shared" ca="1" si="69"/>
        <v>29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>
        <f t="shared" ca="1" si="23"/>
        <v>20.420000000000002</v>
      </c>
      <c r="DW58" t="str">
        <f t="shared" ca="1" si="24"/>
        <v>LOST</v>
      </c>
      <c r="DX58">
        <f t="shared" ca="1" si="150"/>
        <v>2</v>
      </c>
      <c r="DY58">
        <f t="shared" ca="1" si="151"/>
        <v>3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24.91</v>
      </c>
      <c r="EI58" t="str">
        <f t="shared" ca="1" si="26"/>
        <v>WON</v>
      </c>
      <c r="EJ58">
        <f t="shared" ca="1" si="160"/>
        <v>7</v>
      </c>
      <c r="EK58">
        <f t="shared" ca="1" si="161"/>
        <v>1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117</v>
      </c>
      <c r="EP58">
        <f t="shared" ca="1" si="166"/>
        <v>20</v>
      </c>
      <c r="EQ58">
        <f t="shared" ca="1" si="167"/>
        <v>0</v>
      </c>
      <c r="ER58">
        <f t="shared" ca="1" si="168"/>
        <v>80</v>
      </c>
      <c r="ES58">
        <f t="shared" ca="1" si="169"/>
        <v>0</v>
      </c>
      <c r="ET58">
        <f t="shared" ca="1" si="27"/>
        <v>24.73</v>
      </c>
      <c r="EU58" t="str">
        <f t="shared" ca="1" si="28"/>
        <v>LOST</v>
      </c>
      <c r="EV58">
        <f t="shared" ca="1" si="170"/>
        <v>6</v>
      </c>
      <c r="EW58">
        <f t="shared" ca="1" si="171"/>
        <v>2</v>
      </c>
      <c r="EX58">
        <f t="shared" ca="1" si="172"/>
        <v>0</v>
      </c>
      <c r="EY58">
        <f t="shared" ca="1" si="173"/>
        <v>1</v>
      </c>
      <c r="EZ58">
        <f t="shared" ca="1" si="174"/>
        <v>60</v>
      </c>
      <c r="FA58">
        <f t="shared" ca="1" si="175"/>
        <v>0</v>
      </c>
      <c r="FB58">
        <f t="shared" ca="1" si="176"/>
        <v>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25.18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1</v>
      </c>
      <c r="FK58">
        <f t="shared" ca="1" si="183"/>
        <v>2</v>
      </c>
      <c r="FL58">
        <f t="shared" ca="1" si="184"/>
        <v>16</v>
      </c>
      <c r="FM58">
        <f t="shared" ca="1" si="185"/>
        <v>40</v>
      </c>
      <c r="FN58">
        <f t="shared" ca="1" si="186"/>
        <v>61</v>
      </c>
      <c r="FO58">
        <f t="shared" ca="1" si="187"/>
        <v>0</v>
      </c>
      <c r="FP58">
        <f t="shared" ca="1" si="188"/>
        <v>10</v>
      </c>
      <c r="FQ58">
        <f t="shared" ca="1" si="189"/>
        <v>0</v>
      </c>
      <c r="FR58">
        <f t="shared" ca="1" si="31"/>
        <v>24.24</v>
      </c>
      <c r="FS58" t="str">
        <f t="shared" ca="1" si="32"/>
        <v>WON</v>
      </c>
      <c r="FT58">
        <f t="shared" ca="1" si="190"/>
        <v>8</v>
      </c>
      <c r="FU58">
        <f t="shared" ca="1" si="191"/>
        <v>0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56</v>
      </c>
      <c r="FZ58">
        <f t="shared" ca="1" si="196"/>
        <v>25</v>
      </c>
      <c r="GA58">
        <f t="shared" ca="1" si="197"/>
        <v>118</v>
      </c>
      <c r="GB58">
        <f t="shared" ca="1" si="198"/>
        <v>0</v>
      </c>
      <c r="GC58">
        <f t="shared" ca="1" si="199"/>
        <v>0</v>
      </c>
      <c r="GD58">
        <f t="shared" ca="1" si="33"/>
        <v>25.91</v>
      </c>
      <c r="GE58" t="str">
        <f t="shared" ca="1" si="34"/>
        <v>WON</v>
      </c>
      <c r="GF58">
        <f t="shared" ca="1" si="200"/>
        <v>5</v>
      </c>
      <c r="GG58">
        <f t="shared" ca="1" si="201"/>
        <v>2</v>
      </c>
      <c r="GH58">
        <f t="shared" ca="1" si="202"/>
        <v>1</v>
      </c>
      <c r="GI58">
        <f t="shared" ca="1" si="203"/>
        <v>1</v>
      </c>
      <c r="GJ58">
        <f t="shared" ca="1" si="204"/>
        <v>0</v>
      </c>
      <c r="GK58">
        <f t="shared" ca="1" si="205"/>
        <v>28</v>
      </c>
      <c r="GL58">
        <f t="shared" ca="1" si="206"/>
        <v>40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13</v>
      </c>
      <c r="G59">
        <f t="shared" ca="1" si="53"/>
        <v>4</v>
      </c>
      <c r="H59">
        <f t="shared" ca="1" si="54"/>
        <v>30.76923076923077</v>
      </c>
      <c r="I59">
        <f t="shared" ca="1" si="1"/>
        <v>23.990769230769232</v>
      </c>
      <c r="J59">
        <f t="shared" ca="1" si="55"/>
        <v>27.990769230769232</v>
      </c>
      <c r="K59">
        <f t="shared" ca="1" si="2"/>
        <v>27.990769224869233</v>
      </c>
      <c r="L59">
        <f t="shared" ca="1" si="3"/>
        <v>29</v>
      </c>
      <c r="M59">
        <f t="shared" ca="1" si="56"/>
        <v>26.65</v>
      </c>
      <c r="N59">
        <f t="shared" ca="1" si="4"/>
        <v>44</v>
      </c>
      <c r="O59">
        <f t="shared" ca="1" si="57"/>
        <v>26.6499999941</v>
      </c>
      <c r="P59">
        <f t="shared" ca="1" si="5"/>
        <v>3</v>
      </c>
      <c r="Q59">
        <f t="shared" ca="1" si="58"/>
        <v>58</v>
      </c>
      <c r="R59">
        <f t="shared" ca="1" si="59"/>
        <v>24</v>
      </c>
      <c r="S59">
        <f t="shared" ca="1" si="60"/>
        <v>5</v>
      </c>
      <c r="T59">
        <f t="shared" ca="1" si="61"/>
        <v>121</v>
      </c>
      <c r="U59" t="str">
        <f t="shared" ca="1" si="6"/>
        <v>878994975941Andy Bridgman</v>
      </c>
      <c r="V59">
        <f t="shared" ca="1" si="62"/>
        <v>28</v>
      </c>
      <c r="W59">
        <f t="shared" si="63"/>
        <v>58</v>
      </c>
      <c r="X59">
        <f t="shared" ca="1" si="64"/>
        <v>54</v>
      </c>
      <c r="Y59">
        <f t="shared" ca="1" si="65"/>
        <v>7</v>
      </c>
      <c r="Z59" t="str">
        <f t="shared" ca="1" si="66"/>
        <v>992Andy Bridgmanzz</v>
      </c>
      <c r="AA59">
        <f t="shared" ca="1" si="67"/>
        <v>55</v>
      </c>
      <c r="AB59">
        <f t="shared" si="68"/>
        <v>58</v>
      </c>
      <c r="AC59">
        <f t="shared" ca="1" si="69"/>
        <v>86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25.73</v>
      </c>
      <c r="DW59" t="str">
        <f t="shared" ca="1" si="24"/>
        <v>LOST</v>
      </c>
      <c r="DX59">
        <f t="shared" ca="1" si="150"/>
        <v>4</v>
      </c>
      <c r="DY59">
        <f t="shared" ca="1" si="151"/>
        <v>3</v>
      </c>
      <c r="DZ59">
        <f t="shared" ca="1" si="152"/>
        <v>1</v>
      </c>
      <c r="EA59">
        <f t="shared" ca="1" si="153"/>
        <v>1</v>
      </c>
      <c r="EB59">
        <f t="shared" ca="1" si="154"/>
        <v>20</v>
      </c>
      <c r="EC59">
        <f t="shared" ca="1" si="155"/>
        <v>32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24.18</v>
      </c>
      <c r="EI59" t="str">
        <f t="shared" ca="1" si="26"/>
        <v>LOST</v>
      </c>
      <c r="EJ59">
        <f t="shared" ca="1" si="160"/>
        <v>5</v>
      </c>
      <c r="EK59">
        <f t="shared" ca="1" si="161"/>
        <v>1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22.93</v>
      </c>
      <c r="EU59" t="str">
        <f t="shared" ca="1" si="28"/>
        <v>LOST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25.92</v>
      </c>
      <c r="FG59" t="str">
        <f t="shared" ca="1" si="30"/>
        <v>LOST</v>
      </c>
      <c r="FH59">
        <f t="shared" ca="1" si="180"/>
        <v>5</v>
      </c>
      <c r="FI59">
        <f t="shared" ca="1" si="181"/>
        <v>2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25.45</v>
      </c>
      <c r="FS59" t="str">
        <f t="shared" ca="1" si="32"/>
        <v>LOST</v>
      </c>
      <c r="FT59">
        <f t="shared" ca="1" si="190"/>
        <v>3</v>
      </c>
      <c r="FU59">
        <f t="shared" ca="1" si="191"/>
        <v>2</v>
      </c>
      <c r="FV59">
        <f t="shared" ca="1" si="192"/>
        <v>1</v>
      </c>
      <c r="FW59">
        <f t="shared" ca="1" si="193"/>
        <v>0</v>
      </c>
      <c r="FX59">
        <f t="shared" ca="1" si="194"/>
        <v>0</v>
      </c>
      <c r="FY59">
        <f t="shared" ca="1" si="195"/>
        <v>40</v>
      </c>
      <c r="FZ59">
        <f t="shared" ca="1" si="196"/>
        <v>72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19.78</v>
      </c>
      <c r="GE59" t="str">
        <f t="shared" ca="1" si="34"/>
        <v>WON</v>
      </c>
      <c r="GF59">
        <f t="shared" ca="1" si="200"/>
        <v>5</v>
      </c>
      <c r="GG59">
        <f t="shared" ca="1" si="201"/>
        <v>1</v>
      </c>
      <c r="GH59">
        <f t="shared" ca="1" si="202"/>
        <v>1</v>
      </c>
      <c r="GI59">
        <f t="shared" ca="1" si="203"/>
        <v>2</v>
      </c>
      <c r="GJ59">
        <f t="shared" ca="1" si="204"/>
        <v>20</v>
      </c>
      <c r="GK59">
        <f t="shared" ca="1" si="205"/>
        <v>12</v>
      </c>
      <c r="GL59">
        <f t="shared" ca="1" si="206"/>
        <v>9</v>
      </c>
      <c r="GM59">
        <f t="shared" ca="1" si="207"/>
        <v>16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159</v>
      </c>
      <c r="M60">
        <f t="shared" ca="1" si="56"/>
        <v>0</v>
      </c>
      <c r="N60">
        <f t="shared" ca="1" si="4"/>
        <v>129</v>
      </c>
      <c r="O60">
        <f t="shared" ca="1" si="57"/>
        <v>-1</v>
      </c>
      <c r="P60">
        <f t="shared" ca="1" si="5"/>
        <v>27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337</v>
      </c>
      <c r="W60">
        <f t="shared" si="63"/>
        <v>59</v>
      </c>
      <c r="X60">
        <f t="shared" ca="1" si="64"/>
        <v>130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114</v>
      </c>
      <c r="AB60">
        <f t="shared" si="68"/>
        <v>59</v>
      </c>
      <c r="AC60">
        <f t="shared" ca="1" si="69"/>
        <v>79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201</v>
      </c>
      <c r="M61">
        <f t="shared" ca="1" si="56"/>
        <v>21.8</v>
      </c>
      <c r="N61">
        <f t="shared" ca="1" si="4"/>
        <v>99</v>
      </c>
      <c r="O61">
        <f t="shared" ca="1" si="57"/>
        <v>21.799999993900002</v>
      </c>
      <c r="P61">
        <f t="shared" ca="1" si="5"/>
        <v>231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112</v>
      </c>
      <c r="W61">
        <f t="shared" si="63"/>
        <v>60</v>
      </c>
      <c r="X61">
        <f t="shared" ca="1" si="64"/>
        <v>106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103</v>
      </c>
      <c r="AB61">
        <f t="shared" si="68"/>
        <v>60</v>
      </c>
      <c r="AC61">
        <f t="shared" ca="1" si="69"/>
        <v>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36</v>
      </c>
      <c r="M62">
        <f t="shared" ca="1" si="56"/>
        <v>19.78</v>
      </c>
      <c r="N62">
        <f t="shared" ca="1" si="4"/>
        <v>111</v>
      </c>
      <c r="O62">
        <f t="shared" ca="1" si="57"/>
        <v>19.779999993800001</v>
      </c>
      <c r="P62">
        <f t="shared" ca="1" si="5"/>
        <v>204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119</v>
      </c>
      <c r="W62">
        <f t="shared" si="63"/>
        <v>61</v>
      </c>
      <c r="X62">
        <f t="shared" ca="1" si="64"/>
        <v>79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120</v>
      </c>
      <c r="AB62">
        <f t="shared" si="68"/>
        <v>61</v>
      </c>
      <c r="AC62">
        <f t="shared" ca="1" si="69"/>
        <v>204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183</v>
      </c>
      <c r="M63">
        <f t="shared" ca="1" si="56"/>
        <v>22.92</v>
      </c>
      <c r="N63">
        <f t="shared" ca="1" si="4"/>
        <v>89</v>
      </c>
      <c r="O63">
        <f t="shared" ca="1" si="57"/>
        <v>22.919999993700003</v>
      </c>
      <c r="P63">
        <f t="shared" ca="1" si="5"/>
        <v>79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105</v>
      </c>
      <c r="W63">
        <f t="shared" si="63"/>
        <v>62</v>
      </c>
      <c r="X63">
        <f t="shared" ca="1" si="64"/>
        <v>56</v>
      </c>
      <c r="Y63">
        <f t="shared" ca="1" si="65"/>
        <v>1</v>
      </c>
      <c r="Z63" t="str">
        <f t="shared" ca="1" si="66"/>
        <v>998Mark Tomlinzz</v>
      </c>
      <c r="AA63">
        <f t="shared" ca="1" si="67"/>
        <v>106</v>
      </c>
      <c r="AB63">
        <f t="shared" si="68"/>
        <v>62</v>
      </c>
      <c r="AC63">
        <f t="shared" ca="1" si="69"/>
        <v>108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54</v>
      </c>
      <c r="M64">
        <f t="shared" ca="1" si="56"/>
        <v>17.68</v>
      </c>
      <c r="N64">
        <f t="shared" ca="1" si="4"/>
        <v>123</v>
      </c>
      <c r="O64">
        <f t="shared" ca="1" si="57"/>
        <v>17.679999993599999</v>
      </c>
      <c r="P64">
        <f t="shared" ca="1" si="5"/>
        <v>52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125</v>
      </c>
      <c r="W64">
        <f t="shared" si="63"/>
        <v>63</v>
      </c>
      <c r="X64">
        <f t="shared" ca="1" si="64"/>
        <v>82</v>
      </c>
      <c r="Y64">
        <f t="shared" ca="1" si="65"/>
        <v>0</v>
      </c>
      <c r="Z64" t="str">
        <f t="shared" ca="1" si="66"/>
        <v>999Lewis Edezz</v>
      </c>
      <c r="AA64">
        <f t="shared" ca="1" si="67"/>
        <v>128</v>
      </c>
      <c r="AB64">
        <f t="shared" si="68"/>
        <v>63</v>
      </c>
      <c r="AC64">
        <f t="shared" ca="1" si="69"/>
        <v>203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11</v>
      </c>
      <c r="G65">
        <f t="shared" ca="1" si="53"/>
        <v>0</v>
      </c>
      <c r="H65">
        <f t="shared" ca="1" si="54"/>
        <v>0</v>
      </c>
      <c r="I65">
        <f t="shared" ca="1" si="1"/>
        <v>18.502727272727274</v>
      </c>
      <c r="J65">
        <f t="shared" ca="1" si="55"/>
        <v>18.502727272727274</v>
      </c>
      <c r="K65">
        <f t="shared" ca="1" si="2"/>
        <v>18.502727266227275</v>
      </c>
      <c r="L65">
        <f t="shared" ca="1" si="3"/>
        <v>105</v>
      </c>
      <c r="M65">
        <f t="shared" ca="1" si="56"/>
        <v>19.32</v>
      </c>
      <c r="N65">
        <f t="shared" ca="1" si="4"/>
        <v>115</v>
      </c>
      <c r="O65">
        <f t="shared" ca="1" si="57"/>
        <v>19.319999993500002</v>
      </c>
      <c r="P65">
        <f t="shared" ca="1" si="5"/>
        <v>212</v>
      </c>
      <c r="Q65">
        <f t="shared" ca="1" si="58"/>
        <v>32</v>
      </c>
      <c r="R65">
        <f t="shared" ca="1" si="59"/>
        <v>7</v>
      </c>
      <c r="S65">
        <f t="shared" ca="1" si="60"/>
        <v>2</v>
      </c>
      <c r="T65">
        <f t="shared" ca="1" si="61"/>
        <v>52</v>
      </c>
      <c r="U65" t="str">
        <f t="shared" ca="1" si="6"/>
        <v>947997992967Colin Mann</v>
      </c>
      <c r="V65">
        <f t="shared" ca="1" si="62"/>
        <v>77</v>
      </c>
      <c r="W65">
        <f t="shared" si="63"/>
        <v>64</v>
      </c>
      <c r="X65">
        <f t="shared" ca="1" si="64"/>
        <v>105</v>
      </c>
      <c r="Y65">
        <f t="shared" ca="1" si="65"/>
        <v>1</v>
      </c>
      <c r="Z65" t="str">
        <f t="shared" ca="1" si="66"/>
        <v>998Colin Mannzz</v>
      </c>
      <c r="AA65">
        <f t="shared" ca="1" si="67"/>
        <v>96</v>
      </c>
      <c r="AB65">
        <f t="shared" si="68"/>
        <v>64</v>
      </c>
      <c r="AC65">
        <f t="shared" ca="1" si="69"/>
        <v>205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>
        <f t="shared" ca="1" si="23"/>
        <v>19.11</v>
      </c>
      <c r="DW65" t="str">
        <f t="shared" ca="1" si="24"/>
        <v>LOST</v>
      </c>
      <c r="DX65">
        <f t="shared" ca="1" si="150"/>
        <v>3</v>
      </c>
      <c r="DY65">
        <f t="shared" ca="1" si="151"/>
        <v>1</v>
      </c>
      <c r="DZ65">
        <f t="shared" ca="1" si="152"/>
        <v>1</v>
      </c>
      <c r="EA65">
        <f t="shared" ca="1" si="153"/>
        <v>0</v>
      </c>
      <c r="EB65">
        <f t="shared" ca="1" si="154"/>
        <v>0</v>
      </c>
      <c r="EC65">
        <f t="shared" ca="1" si="155"/>
        <v>38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18.59</v>
      </c>
      <c r="EI65" t="str">
        <f t="shared" ca="1" si="26"/>
        <v>LOST</v>
      </c>
      <c r="EJ65">
        <f t="shared" ca="1" si="160"/>
        <v>4</v>
      </c>
      <c r="EK65">
        <f t="shared" ca="1" si="161"/>
        <v>1</v>
      </c>
      <c r="EL65">
        <f t="shared" ca="1" si="162"/>
        <v>0</v>
      </c>
      <c r="EM65">
        <f t="shared" ca="1" si="163"/>
        <v>0</v>
      </c>
      <c r="EN65">
        <f t="shared" ca="1" si="164"/>
        <v>0</v>
      </c>
      <c r="EO65">
        <f t="shared" ca="1" si="165"/>
        <v>0</v>
      </c>
      <c r="EP65">
        <f t="shared" ca="1" si="166"/>
        <v>20</v>
      </c>
      <c r="EQ65">
        <f t="shared" ca="1" si="167"/>
        <v>0</v>
      </c>
      <c r="ER65">
        <f t="shared" ca="1" si="168"/>
        <v>44</v>
      </c>
      <c r="ES65">
        <f t="shared" ca="1" si="169"/>
        <v>0</v>
      </c>
      <c r="ET65">
        <f t="shared" ca="1" si="27"/>
        <v>17.57</v>
      </c>
      <c r="EU65" t="str">
        <f t="shared" ca="1" si="28"/>
        <v>LOST</v>
      </c>
      <c r="EV65">
        <f t="shared" ca="1" si="170"/>
        <v>3</v>
      </c>
      <c r="EW65">
        <f t="shared" ca="1" si="171"/>
        <v>0</v>
      </c>
      <c r="EX65">
        <f t="shared" ca="1" si="172"/>
        <v>0</v>
      </c>
      <c r="EY65">
        <f t="shared" ca="1" si="173"/>
        <v>0</v>
      </c>
      <c r="EZ65">
        <f t="shared" ca="1" si="174"/>
        <v>0</v>
      </c>
      <c r="FA65">
        <f t="shared" ca="1" si="175"/>
        <v>0</v>
      </c>
      <c r="FB65">
        <f t="shared" ca="1" si="176"/>
        <v>58</v>
      </c>
      <c r="FC65">
        <f t="shared" ca="1" si="177"/>
        <v>0</v>
      </c>
      <c r="FD65">
        <f t="shared" ca="1" si="178"/>
        <v>0</v>
      </c>
      <c r="FE65">
        <f t="shared" ca="1" si="179"/>
        <v>0</v>
      </c>
      <c r="FF65">
        <f t="shared" ca="1" si="29"/>
        <v>18.350000000000001</v>
      </c>
      <c r="FG65" t="str">
        <f t="shared" ca="1" si="30"/>
        <v>LOST</v>
      </c>
      <c r="FH65">
        <f t="shared" ca="1" si="180"/>
        <v>3</v>
      </c>
      <c r="FI65">
        <f t="shared" ca="1" si="181"/>
        <v>1</v>
      </c>
      <c r="FJ65">
        <f t="shared" ca="1" si="182"/>
        <v>0</v>
      </c>
      <c r="FK65">
        <f t="shared" ca="1" si="183"/>
        <v>0</v>
      </c>
      <c r="FL65">
        <f t="shared" ca="1" si="184"/>
        <v>0</v>
      </c>
      <c r="FM65">
        <f t="shared" ca="1" si="185"/>
        <v>0</v>
      </c>
      <c r="FN65">
        <f t="shared" ca="1" si="186"/>
        <v>0</v>
      </c>
      <c r="FO65">
        <f t="shared" ca="1" si="187"/>
        <v>0</v>
      </c>
      <c r="FP65">
        <f t="shared" ca="1" si="188"/>
        <v>0</v>
      </c>
      <c r="FQ65">
        <f t="shared" ca="1" si="189"/>
        <v>0</v>
      </c>
      <c r="FR65">
        <f t="shared" ca="1" si="31"/>
        <v>16.940000000000001</v>
      </c>
      <c r="FS65" t="str">
        <f t="shared" ca="1" si="32"/>
        <v>LOST</v>
      </c>
      <c r="FT65">
        <f t="shared" ca="1" si="190"/>
        <v>1</v>
      </c>
      <c r="FU65">
        <f t="shared" ca="1" si="191"/>
        <v>1</v>
      </c>
      <c r="FV65">
        <f t="shared" ca="1" si="192"/>
        <v>0</v>
      </c>
      <c r="FW65">
        <f t="shared" ca="1" si="193"/>
        <v>0</v>
      </c>
      <c r="FX65">
        <f t="shared" ca="1" si="194"/>
        <v>0</v>
      </c>
      <c r="FY65">
        <f t="shared" ca="1" si="195"/>
        <v>0</v>
      </c>
      <c r="FZ65">
        <f t="shared" ca="1" si="196"/>
        <v>0</v>
      </c>
      <c r="GA65">
        <f t="shared" ca="1" si="197"/>
        <v>0</v>
      </c>
      <c r="GB65">
        <f t="shared" ca="1" si="198"/>
        <v>0</v>
      </c>
      <c r="GC65">
        <f t="shared" ca="1" si="199"/>
        <v>0</v>
      </c>
      <c r="GD65">
        <f t="shared" ca="1" si="33"/>
        <v>17.84</v>
      </c>
      <c r="GE65" t="str">
        <f t="shared" ca="1" si="34"/>
        <v>LOST</v>
      </c>
      <c r="GF65">
        <f t="shared" ca="1" si="200"/>
        <v>5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40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5</v>
      </c>
      <c r="G66">
        <f t="shared" ca="1" si="53"/>
        <v>1</v>
      </c>
      <c r="H66">
        <f t="shared" ca="1" si="54"/>
        <v>20</v>
      </c>
      <c r="I66">
        <f t="shared" ref="I66:I129" ca="1" si="292">IF(F66=0,0,AVERAGE(AD66,AP66,BB66,BN66,BZ66,CL66,CX66,DJ66,DV66,EH66,ET66,FF66,FR66,GD66,GP66,HB66,HN66,HZ66,IL66,IX66,JJ66,JV66,KH66,KT66,LF66,LR66))</f>
        <v>20.824000000000002</v>
      </c>
      <c r="J66">
        <f t="shared" ca="1" si="55"/>
        <v>21.824000000000002</v>
      </c>
      <c r="K66">
        <f t="shared" ca="1" si="2"/>
        <v>21.823999993400001</v>
      </c>
      <c r="L66">
        <f t="shared" ca="1" si="3"/>
        <v>106</v>
      </c>
      <c r="M66">
        <f t="shared" ca="1" si="56"/>
        <v>22.88</v>
      </c>
      <c r="N66">
        <f t="shared" ca="1" si="4"/>
        <v>90</v>
      </c>
      <c r="O66">
        <f t="shared" ca="1" si="57"/>
        <v>22.879999993399998</v>
      </c>
      <c r="P66">
        <f t="shared" ca="1" si="5"/>
        <v>186</v>
      </c>
      <c r="Q66">
        <f t="shared" ca="1" si="58"/>
        <v>17</v>
      </c>
      <c r="R66">
        <f t="shared" ca="1" si="59"/>
        <v>4</v>
      </c>
      <c r="S66">
        <f t="shared" ca="1" si="60"/>
        <v>1</v>
      </c>
      <c r="T66">
        <f t="shared" ca="1" si="61"/>
        <v>28</v>
      </c>
      <c r="U66" t="str">
        <f t="shared" ref="U66:U129" ca="1" si="293">(999-T66)&amp;(999-S66)&amp;(999-R66)&amp;(999-Q66)&amp;B66</f>
        <v>971998995982Damien Olver</v>
      </c>
      <c r="V66">
        <f t="shared" ca="1" si="62"/>
        <v>93</v>
      </c>
      <c r="W66">
        <f t="shared" si="63"/>
        <v>65</v>
      </c>
      <c r="X66">
        <f t="shared" ca="1" si="64"/>
        <v>183</v>
      </c>
      <c r="Y66">
        <f t="shared" ca="1" si="65"/>
        <v>2</v>
      </c>
      <c r="Z66" t="str">
        <f t="shared" ca="1" si="66"/>
        <v>997Damien Olverzz</v>
      </c>
      <c r="AA66">
        <f t="shared" ca="1" si="67"/>
        <v>88</v>
      </c>
      <c r="AB66">
        <f t="shared" si="68"/>
        <v>65</v>
      </c>
      <c r="AC66">
        <f t="shared" ca="1" si="69"/>
        <v>105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16.48</v>
      </c>
      <c r="DW66" t="str">
        <f t="shared" ca="1" si="24"/>
        <v>LOST</v>
      </c>
      <c r="DX66">
        <f t="shared" ca="1" si="150"/>
        <v>1</v>
      </c>
      <c r="DY66">
        <f t="shared" ca="1" si="151"/>
        <v>1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>
        <f t="shared" ca="1" si="29"/>
        <v>22.88</v>
      </c>
      <c r="FG66" t="str">
        <f t="shared" ca="1" si="30"/>
        <v>LOST</v>
      </c>
      <c r="FH66">
        <f t="shared" ca="1" si="180"/>
        <v>4</v>
      </c>
      <c r="FI66">
        <f t="shared" ca="1" si="181"/>
        <v>0</v>
      </c>
      <c r="FJ66">
        <f t="shared" ca="1" si="182"/>
        <v>1</v>
      </c>
      <c r="FK66">
        <f t="shared" ca="1" si="183"/>
        <v>1</v>
      </c>
      <c r="FL66">
        <f t="shared" ca="1" si="184"/>
        <v>20</v>
      </c>
      <c r="FM66">
        <f t="shared" ca="1" si="185"/>
        <v>80</v>
      </c>
      <c r="FN66">
        <f t="shared" ca="1" si="186"/>
        <v>0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7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14.285714285714285</v>
      </c>
      <c r="I67">
        <f t="shared" ca="1" si="292"/>
        <v>18.608571428571427</v>
      </c>
      <c r="J67">
        <f t="shared" ref="J67:J130" ca="1" si="299">I67+G67</f>
        <v>19.608571428571427</v>
      </c>
      <c r="K67">
        <f t="shared" ref="K67:K130" ca="1" si="300">IF(J67=0,-1,J67-ROW()/10^10)</f>
        <v>19.608571421871428</v>
      </c>
      <c r="L67">
        <f t="shared" ref="L67:L130" ca="1" si="301">IF(ROW()-1&gt;COUNT($K$2:$K$351),"",INDEX($A$2:$A$351,MATCH(LARGE($K$2:$K$351,ROW()-1),$K$2:$K$351,0)))</f>
        <v>203</v>
      </c>
      <c r="M67">
        <f t="shared" ref="M67:M130" ca="1" si="302">MAX(AD67,AP67,BB67,BN67,BZ67,CL67,CX67,DJ67,DV67,EH67,ET67,FF67,FR67,GD67,GP67,HB67,HN67,HZ67,IL67,IX67,JJ67,JV67,KH67,KT67,LF67,LR67)</f>
        <v>21.62</v>
      </c>
      <c r="N67">
        <f t="shared" ref="N67:N130" ca="1" si="303">RANK(M67,$M$2:$M$351,0)</f>
        <v>101</v>
      </c>
      <c r="O67">
        <f t="shared" ref="O67:O130" ca="1" si="304">IF(M67=0,-1,M67-ROW()/10^10)</f>
        <v>21.619999993300002</v>
      </c>
      <c r="P67">
        <f t="shared" ref="P67:P130" ca="1" si="305">IF(ROW()-1&gt;COUNT($O$2:$O$351),"",INDEX($A$2:$A$351,MATCH(LARGE($O$2:$O$351,ROW()-1),$O$2:$O$351,0)))</f>
        <v>11</v>
      </c>
      <c r="Q67">
        <f t="shared" ref="Q67:Q130" ca="1" si="306">SUM(AF67,AR67,BD67,BP67,CB67,CN67,CZ67,DL67,DX67,EJ67,EV67,FH67,FT67,GF67,GR67,HD67,HP67,IB67,IN67,IZ67,JL67,JX67,KJ67,KV67,LH67,LT67)</f>
        <v>17</v>
      </c>
      <c r="R67">
        <f t="shared" ref="R67:R130" ca="1" si="307">SUM(AG67,AS67,BE67,BQ67,CC67,CO67,DA67,DM67,DY67,EK67,EW67,FI67,FU67,GG67,GS67,HE67,HQ67,IC67,IO67,JA67,JM67,JY67,KK67,KW67,LI67,LU67)</f>
        <v>7</v>
      </c>
      <c r="S67">
        <f t="shared" ref="S67:S130" ca="1" si="308">SUM(AH67,AT67,BF67,BR67,CD67,CP67,DB67,DN67,DZ67,EL67,EX67,FJ67,FV67,GH67,GT67,HF67,HR67,ID67,IP67,JB67,JN67,JZ67,KL67,KX67,LJ67,LV67)</f>
        <v>1</v>
      </c>
      <c r="T67">
        <f t="shared" ref="T67:T130" ca="1" si="309">Q67+(2*R67)+(3*S67)</f>
        <v>34</v>
      </c>
      <c r="U67" t="str">
        <f t="shared" ca="1" si="293"/>
        <v>965998992982Kevin Gibbs</v>
      </c>
      <c r="V67">
        <f t="shared" ref="V67:V130" ca="1" si="310">COUNTIF($U$2:$U$351,"&lt;="&amp;U67)</f>
        <v>89</v>
      </c>
      <c r="W67">
        <f t="shared" ref="W67:W130" si="311">A67</f>
        <v>66</v>
      </c>
      <c r="X67">
        <f t="shared" ref="X67:X130" ca="1" si="312">VLOOKUP(A67,$V$2:$W$351,2,FALSE)</f>
        <v>214</v>
      </c>
      <c r="Y67">
        <f t="shared" ref="Y67:Y130" ca="1" si="313">SUM(AI67,AU67,BG67,BS67,CE67,CQ67,DC67,DO67,EA67,EM67,EY67,FK67,FW67,GI67,GU67,HG67,HS67,IE67,IQ67,JC67,JO67,KA67,KM67,KY67,LK67,LW67)</f>
        <v>3</v>
      </c>
      <c r="Z67" t="str">
        <f t="shared" ref="Z67:Z130" ca="1" si="314">(999-Y67)&amp;B67&amp;"zz"</f>
        <v>996Kevin Gibbszz</v>
      </c>
      <c r="AA67">
        <f t="shared" ref="AA67:AA130" ca="1" si="315">COUNTIF($Z$2:$Z$351,"&lt;="&amp;Z67)</f>
        <v>83</v>
      </c>
      <c r="AB67">
        <f t="shared" ref="AB67:AB130" si="316">A67</f>
        <v>66</v>
      </c>
      <c r="AC67">
        <f t="shared" ref="AC67:AC130" ca="1" si="317">VLOOKUP(A67,$AA$2:$AB$351,2,FALSE)</f>
        <v>185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>
        <f t="shared" ca="1" si="294"/>
        <v>21.62</v>
      </c>
      <c r="DW67" t="str">
        <f t="shared" ref="DW67:DW130" ca="1" si="414">IF(NOT(ISNA(VLOOKUP($A67,INDIRECT("Week"&amp;LEFT(DV$1,1)&amp;"!B9:B240"),1,FALSE))),VLOOKUP($A67,INDIRECT("Week"&amp;LEFT(DV$1,1)&amp;"!B9:S240"),6,FALSE),"")</f>
        <v>WON</v>
      </c>
      <c r="DX67">
        <f t="shared" ref="DX67:DX130" ca="1" si="415">IF(NOT(ISNA(VLOOKUP($A67,INDIRECT("Week"&amp;LEFT(DV$1,1)&amp;"!B9:B240"),1,FALSE))),VLOOKUP($A67,INDIRECT("Week"&amp;LEFT(DV$1,1)&amp;"!B9:S240"),8,FALSE),"")</f>
        <v>4</v>
      </c>
      <c r="DY67">
        <f t="shared" ref="DY67:DY130" ca="1" si="416">IF(NOT(ISNA(VLOOKUP($A67,INDIRECT("Week"&amp;LEFT(DV$1,1)&amp;"!B9:B240"),1,FALSE))),VLOOKUP($A67,INDIRECT("Week"&amp;LEFT(DV$1,1)&amp;"!B9:S240"),9,FALSE),"")</f>
        <v>2</v>
      </c>
      <c r="DZ67">
        <f t="shared" ref="DZ67:DZ130" ca="1" si="417">IF(NOT(ISNA(VLOOKUP($A67,INDIRECT("Week"&amp;LEFT(DV$1,1)&amp;"!B9:B240"),1,FALSE))),VLOOKUP($A67,INDIRECT("Week"&amp;LEFT(DV$1,1)&amp;"!B9:S240"),10,FALSE),"")</f>
        <v>1</v>
      </c>
      <c r="EA67">
        <f t="shared" ref="EA67:EA130" ca="1" si="418">IF(NOT(ISNA(VLOOKUP($A67,INDIRECT("Week"&amp;LEFT(DV$1,1)&amp;"!B9:B240"),1,FALSE))),VLOOKUP($A67,INDIRECT("Week"&amp;LEFT(DV$1,1)&amp;"!B9:S240"),11,FALSE),"")</f>
        <v>1</v>
      </c>
      <c r="EB67">
        <f t="shared" ref="EB67:EB130" ca="1" si="419">IF(NOT(ISNA(VLOOKUP($A67,INDIRECT("Week"&amp;LEFT(DV$1,1)&amp;"!B9:B240"),1,FALSE))),VLOOKUP($A67,INDIRECT("Week"&amp;LEFT(DV$1,1)&amp;"!B9:S240"),13,FALSE),"")</f>
        <v>0</v>
      </c>
      <c r="EC67">
        <f t="shared" ref="EC67:EC130" ca="1" si="420">IF(NOT(ISNA(VLOOKUP($A67,INDIRECT("Week"&amp;LEFT(DV$1,1)&amp;"!B9:B240"),1,FALSE))),VLOOKUP($A67,INDIRECT("Week"&amp;LEFT(DV$1,1)&amp;"!B9:S240"),14,FALSE),"")</f>
        <v>0</v>
      </c>
      <c r="ED67">
        <f t="shared" ref="ED67:ED130" ca="1" si="421">IF(NOT(ISNA(VLOOKUP($A67,INDIRECT("Week"&amp;LEFT(DV$1,1)&amp;"!B9:B240"),1,FALSE))),VLOOKUP($A67,INDIRECT("Week"&amp;LEFT(DV$1,1)&amp;"!B9:S240"),15,FALSE),"")</f>
        <v>32</v>
      </c>
      <c r="EE67">
        <f t="shared" ref="EE67:EE130" ca="1" si="422">IF(NOT(ISNA(VLOOKUP($A67,INDIRECT("Week"&amp;LEFT(DV$1,1)&amp;"!B9:B240"),1,FALSE))),VLOOKUP($A67,INDIRECT("Week"&amp;LEFT(DV$1,1)&amp;"!B9:S240"),16,FALSE),"")</f>
        <v>8</v>
      </c>
      <c r="EF67">
        <f t="shared" ref="EF67:EF130" ca="1" si="423">IF(NOT(ISNA(VLOOKUP($A67,INDIRECT("Week"&amp;LEFT(DV$1,1)&amp;"!B9:B240"),1,FALSE))),VLOOKUP($A67,INDIRECT("Week"&amp;LEFT(DV$1,1)&amp;"!B9:S240"),17,FALSE),"")</f>
        <v>0</v>
      </c>
      <c r="EG67">
        <f t="shared" ref="EG67:EG130" ca="1" si="424">IF(NOT(ISNA(VLOOKUP($A67,INDIRECT("Week"&amp;LEFT(DV$1,1)&amp;"!B9:B240"),1,FALSE))),VLOOKUP($A67,INDIRECT("Week"&amp;LEFT(DV$1,1)&amp;"!B9:S240"),18,FALSE),"")</f>
        <v>52</v>
      </c>
      <c r="EH67">
        <f t="shared" ref="EH67:EH130" ca="1" si="425">IF(NOT(ISNA(VLOOKUP($A67,INDIRECT("Week"&amp;LEFT(EH$1,2)&amp;"!C9:H240"),1,FALSE))),VLOOKUP($A67,INDIRECT("Week"&amp;LEFT(EH$1,2)&amp;"!C9:H240"),6,FALSE),"")</f>
        <v>19.03</v>
      </c>
      <c r="EI67" t="str">
        <f t="shared" ref="EI67:EI130" ca="1" si="426">IF(NOT(ISNA(VLOOKUP($A67,INDIRECT("Week"&amp;LEFT(EH$1,2)&amp;"!B9:B240"),1,FALSE))),VLOOKUP($A67,INDIRECT("Week"&amp;LEFT(EH$1,2)&amp;"!B9:S240"),6,FALSE),"")</f>
        <v>LOST</v>
      </c>
      <c r="EJ67">
        <f t="shared" ref="EJ67:EJ130" ca="1" si="427">IF(NOT(ISNA(VLOOKUP($A67,INDIRECT("Week"&amp;LEFT(EH$1,2)&amp;"!B9:B240"),1,FALSE))),VLOOKUP($A67,INDIRECT("Week"&amp;LEFT(EH$1,2)&amp;"!B9:S240"),8,FALSE),"")</f>
        <v>4</v>
      </c>
      <c r="EK67">
        <f t="shared" ref="EK67:EK130" ca="1" si="428">IF(NOT(ISNA(VLOOKUP($A67,INDIRECT("Week"&amp;LEFT(EH$1,2)&amp;"!B9:B240"),1,FALSE))),VLOOKUP($A67,INDIRECT("Week"&amp;LEFT(EH$1,2)&amp;"!B9:S240"),9,FALSE),"")</f>
        <v>0</v>
      </c>
      <c r="EL67">
        <f t="shared" ref="EL67:EL130" ca="1" si="429">IF(NOT(ISNA(VLOOKUP($A67,INDIRECT("Week"&amp;LEFT(EH$1,2)&amp;"!B9:B240"),1,FALSE))),VLOOKUP($A67,INDIRECT("Week"&amp;LEFT(EH$1,2)&amp;"!B9:S240"),10,FALSE),"")</f>
        <v>0</v>
      </c>
      <c r="EM67">
        <f t="shared" ref="EM67:EM130" ca="1" si="430">IF(NOT(ISNA(VLOOKUP($A67,INDIRECT("Week"&amp;LEFT(EH$1,2)&amp;"!B9:B240"),1,FALSE))),VLOOKUP($A67,INDIRECT("Week"&amp;LEFT(EH$1,2)&amp;"!B9:S240"),11,FALSE),"")</f>
        <v>0</v>
      </c>
      <c r="EN67">
        <f t="shared" ref="EN67:EN130" ca="1" si="431">IF(NOT(ISNA(VLOOKUP($A67,INDIRECT("Week"&amp;LEFT(EH$1,2)&amp;"!B9:B240"),1,FALSE))),VLOOKUP($A67,INDIRECT("Week"&amp;LEFT(EH$1,2)&amp;"!B9:S240"),13,FALSE),"")</f>
        <v>0</v>
      </c>
      <c r="EO67">
        <f t="shared" ref="EO67:EO130" ca="1" si="432">IF(NOT(ISNA(VLOOKUP($A67,INDIRECT("Week"&amp;LEFT(EH$1,2)&amp;"!B9:B240"),1,FALSE))),VLOOKUP($A67,INDIRECT("Week"&amp;LEFT(EH$1,2)&amp;"!B9:S240"),14,FALSE),"")</f>
        <v>0</v>
      </c>
      <c r="EP67">
        <f t="shared" ref="EP67:EP130" ca="1" si="433">IF(NOT(ISNA(VLOOKUP($A67,INDIRECT("Week"&amp;LEFT(EH$1,2)&amp;"!B9:B240"),1,FALSE))),VLOOKUP($A67,INDIRECT("Week"&amp;LEFT(EH$1,2)&amp;"!B9:S240"),15,FALSE),"")</f>
        <v>0</v>
      </c>
      <c r="EQ67">
        <f t="shared" ref="EQ67:EQ130" ca="1" si="434">IF(NOT(ISNA(VLOOKUP($A67,INDIRECT("Week"&amp;LEFT(EH$1,2)&amp;"!B9:B240"),1,FALSE))),VLOOKUP($A67,INDIRECT("Week"&amp;LEFT(EH$1,2)&amp;"!B9:S240"),16,FALSE),"")</f>
        <v>0</v>
      </c>
      <c r="ER67">
        <f t="shared" ref="ER67:ER130" ca="1" si="435">IF(NOT(ISNA(VLOOKUP($A67,INDIRECT("Week"&amp;LEFT(EH$1,2)&amp;"!B9:B240"),1,FALSE))),VLOOKUP($A67,INDIRECT("Week"&amp;LEFT(EH$1,2)&amp;"!B9:S240"),17,FALSE),"")</f>
        <v>0</v>
      </c>
      <c r="ES67">
        <f t="shared" ref="ES67:ES130" ca="1" si="436">IF(NOT(ISNA(VLOOKUP($A67,INDIRECT("Week"&amp;LEFT(EH$1,2)&amp;"!B9:B240"),1,FALSE))),VLOOKUP($A67,INDIRECT("Week"&amp;LEFT(EH$1,2)&amp;"!B9:S240"),18,FALSE),"")</f>
        <v>0</v>
      </c>
      <c r="ET67">
        <f t="shared" ref="ET67:ET130" ca="1" si="437">IF(NOT(ISNA(VLOOKUP($A67,INDIRECT("Week"&amp;LEFT(ET$1,2)&amp;"!C9:H240"),1,FALSE))),VLOOKUP($A67,INDIRECT("Week"&amp;LEFT(ET$1,2)&amp;"!C9:H240"),6,FALSE),"")</f>
        <v>16.88</v>
      </c>
      <c r="EU67" t="str">
        <f t="shared" ref="EU67:EU130" ca="1" si="438">IF(NOT(ISNA(VLOOKUP($A67,INDIRECT("Week"&amp;LEFT(ET$1,2)&amp;"!B9:B240"),1,FALSE))),VLOOKUP($A67,INDIRECT("Week"&amp;LEFT(ET$1,2)&amp;"!B9:S240"),6,FALSE),"")</f>
        <v>LOST</v>
      </c>
      <c r="EV67">
        <f t="shared" ref="EV67:EV130" ca="1" si="439">IF(NOT(ISNA(VLOOKUP($A67,INDIRECT("Week"&amp;LEFT(ET$1,2)&amp;"!B9:B240"),1,FALSE))),VLOOKUP($A67,INDIRECT("Week"&amp;LEFT(ET$1,2)&amp;"!B9:S240"),8,FALSE),"")</f>
        <v>4</v>
      </c>
      <c r="EW67">
        <f t="shared" ref="EW67:EW130" ca="1" si="440">IF(NOT(ISNA(VLOOKUP($A67,INDIRECT("Week"&amp;LEFT(ET$1,2)&amp;"!B9:B240"),1,FALSE))),VLOOKUP($A67,INDIRECT("Week"&amp;LEFT(ET$1,2)&amp;"!B9:S240"),9,FALSE),"")</f>
        <v>2</v>
      </c>
      <c r="EX67">
        <f t="shared" ref="EX67:EX130" ca="1" si="441">IF(NOT(ISNA(VLOOKUP($A67,INDIRECT("Week"&amp;LEFT(ET$1,2)&amp;"!B9:B240"),1,FALSE))),VLOOKUP($A67,INDIRECT("Week"&amp;LEFT(ET$1,2)&amp;"!B9:S240"),10,FALSE),"")</f>
        <v>0</v>
      </c>
      <c r="EY67">
        <f t="shared" ref="EY67:EY130" ca="1" si="442">IF(NOT(ISNA(VLOOKUP($A67,INDIRECT("Week"&amp;LEFT(ET$1,2)&amp;"!B9:B240"),1,FALSE))),VLOOKUP($A67,INDIRECT("Week"&amp;LEFT(ET$1,2)&amp;"!B9:S240"),11,FALSE),"")</f>
        <v>1</v>
      </c>
      <c r="EZ67">
        <f t="shared" ref="EZ67:EZ130" ca="1" si="443">IF(NOT(ISNA(VLOOKUP($A67,INDIRECT("Week"&amp;LEFT(ET$1,2)&amp;"!B9:B240"),1,FALSE))),VLOOKUP($A67,INDIRECT("Week"&amp;LEFT(ET$1,2)&amp;"!B9:S240"),13,FALSE),"")</f>
        <v>16</v>
      </c>
      <c r="FA67">
        <f t="shared" ref="FA67:FA130" ca="1" si="444">IF(NOT(ISNA(VLOOKUP($A67,INDIRECT("Week"&amp;LEFT(ET$1,2)&amp;"!B9:B240"),1,FALSE))),VLOOKUP($A67,INDIRECT("Week"&amp;LEFT(ET$1,2)&amp;"!B9:S240"),14,FALSE),"")</f>
        <v>0</v>
      </c>
      <c r="FB67">
        <f t="shared" ref="FB67:FB130" ca="1" si="445">IF(NOT(ISNA(VLOOKUP($A67,INDIRECT("Week"&amp;LEFT(ET$1,2)&amp;"!B9:B240"),1,FALSE))),VLOOKUP($A67,INDIRECT("Week"&amp;LEFT(ET$1,2)&amp;"!B9:S240"),15,FALSE),"")</f>
        <v>0</v>
      </c>
      <c r="FC67">
        <f t="shared" ref="FC67:FC130" ca="1" si="446">IF(NOT(ISNA(VLOOKUP($A67,INDIRECT("Week"&amp;LEFT(ET$1,2)&amp;"!B9:B240"),1,FALSE))),VLOOKUP($A67,INDIRECT("Week"&amp;LEFT(ET$1,2)&amp;"!B9:S240"),16,FALSE),"")</f>
        <v>0</v>
      </c>
      <c r="FD67">
        <f t="shared" ref="FD67:FD130" ca="1" si="447">IF(NOT(ISNA(VLOOKUP($A67,INDIRECT("Week"&amp;LEFT(ET$1,2)&amp;"!B9:B240"),1,FALSE))),VLOOKUP($A67,INDIRECT("Week"&amp;LEFT(ET$1,2)&amp;"!B9:S240"),17,FALSE),"")</f>
        <v>0</v>
      </c>
      <c r="FE67">
        <f t="shared" ref="FE67:FE130" ca="1" si="448">IF(NOT(ISNA(VLOOKUP($A67,INDIRECT("Week"&amp;LEFT(ET$1,2)&amp;"!B9:B240"),1,FALSE))),VLOOKUP($A67,INDIRECT("Week"&amp;LEFT(ET$1,2)&amp;"!B9:S240"),18,FALSE),"")</f>
        <v>0</v>
      </c>
      <c r="FF67">
        <f t="shared" ref="FF67:FF130" ca="1" si="449">IF(NOT(ISNA(VLOOKUP($A67,INDIRECT("Week"&amp;LEFT(FF$1,2)&amp;"!C9:H240"),1,FALSE))),VLOOKUP($A67,INDIRECT("Week"&amp;LEFT(FF$1,2)&amp;"!C9:H240"),6,FALSE),"")</f>
        <v>19.61</v>
      </c>
      <c r="FG67" t="str">
        <f t="shared" ref="FG67:FG130" ca="1" si="450">IF(NOT(ISNA(VLOOKUP($A67,INDIRECT("Week"&amp;LEFT(FF$1,2)&amp;"!B9:B240"),1,FALSE))),VLOOKUP($A67,INDIRECT("Week"&amp;LEFT(FF$1,2)&amp;"!B9:S240"),6,FALSE),"")</f>
        <v>LOST</v>
      </c>
      <c r="FH67">
        <f t="shared" ref="FH67:FH130" ca="1" si="451">IF(NOT(ISNA(VLOOKUP($A67,INDIRECT("Week"&amp;LEFT(FF$1,2)&amp;"!B9:B240"),1,FALSE))),VLOOKUP($A67,INDIRECT("Week"&amp;LEFT(FF$1,2)&amp;"!B9:S240"),8,FALSE),"")</f>
        <v>2</v>
      </c>
      <c r="FI67">
        <f t="shared" ref="FI67:FI130" ca="1" si="452">IF(NOT(ISNA(VLOOKUP($A67,INDIRECT("Week"&amp;LEFT(FF$1,2)&amp;"!B9:B240"),1,FALSE))),VLOOKUP($A67,INDIRECT("Week"&amp;LEFT(FF$1,2)&amp;"!B9:S240"),9,FALSE),"")</f>
        <v>1</v>
      </c>
      <c r="FJ67">
        <f t="shared" ref="FJ67:FJ130" ca="1" si="453">IF(NOT(ISNA(VLOOKUP($A67,INDIRECT("Week"&amp;LEFT(FF$1,2)&amp;"!B9:B240"),1,FALSE))),VLOOKUP($A67,INDIRECT("Week"&amp;LEFT(FF$1,2)&amp;"!B9:S240"),10,FALSE),"")</f>
        <v>0</v>
      </c>
      <c r="FK67">
        <f t="shared" ref="FK67:FK130" ca="1" si="454">IF(NOT(ISNA(VLOOKUP($A67,INDIRECT("Week"&amp;LEFT(FF$1,2)&amp;"!B9:B240"),1,FALSE))),VLOOKUP($A67,INDIRECT("Week"&amp;LEFT(FF$1,2)&amp;"!B9:S240"),11,FALSE),"")</f>
        <v>0</v>
      </c>
      <c r="FL67">
        <f t="shared" ref="FL67:FL130" ca="1" si="455">IF(NOT(ISNA(VLOOKUP($A67,INDIRECT("Week"&amp;LEFT(FF$1,2)&amp;"!B9:B240"),1,FALSE))),VLOOKUP($A67,INDIRECT("Week"&amp;LEFT(FF$1,2)&amp;"!B9:S240"),13,FALSE),"")</f>
        <v>0</v>
      </c>
      <c r="FM67">
        <f t="shared" ref="FM67:FM130" ca="1" si="456">IF(NOT(ISNA(VLOOKUP($A67,INDIRECT("Week"&amp;LEFT(FF$1,2)&amp;"!B9:B240"),1,FALSE))),VLOOKUP($A67,INDIRECT("Week"&amp;LEFT(FF$1,2)&amp;"!B9:S240"),14,FALSE),"")</f>
        <v>0</v>
      </c>
      <c r="FN67">
        <f t="shared" ref="FN67:FN130" ca="1" si="457">IF(NOT(ISNA(VLOOKUP($A67,INDIRECT("Week"&amp;LEFT(FF$1,2)&amp;"!B9:B240"),1,FALSE))),VLOOKUP($A67,INDIRECT("Week"&amp;LEFT(FF$1,2)&amp;"!B9:S240"),15,FALSE),"")</f>
        <v>0</v>
      </c>
      <c r="FO67">
        <f t="shared" ref="FO67:FO130" ca="1" si="458">IF(NOT(ISNA(VLOOKUP($A67,INDIRECT("Week"&amp;LEFT(FF$1,2)&amp;"!B9:B240"),1,FALSE))),VLOOKUP($A67,INDIRECT("Week"&amp;LEFT(FF$1,2)&amp;"!B9:S240"),16,FALSE),"")</f>
        <v>0</v>
      </c>
      <c r="FP67">
        <f t="shared" ref="FP67:FP130" ca="1" si="459">IF(NOT(ISNA(VLOOKUP($A67,INDIRECT("Week"&amp;LEFT(FF$1,2)&amp;"!B9:B240"),1,FALSE))),VLOOKUP($A67,INDIRECT("Week"&amp;LEFT(FF$1,2)&amp;"!B9:S240"),17,FALSE),"")</f>
        <v>0</v>
      </c>
      <c r="FQ67">
        <f t="shared" ref="FQ67:FQ130" ca="1" si="460">IF(NOT(ISNA(VLOOKUP($A67,INDIRECT("Week"&amp;LEFT(FF$1,2)&amp;"!B9:B240"),1,FALSE))),VLOOKUP($A67,INDIRECT("Week"&amp;LEFT(FF$1,2)&amp;"!B9:S240"),18,FALSE),"")</f>
        <v>0</v>
      </c>
      <c r="FR67">
        <f t="shared" ref="FR67:FR130" ca="1" si="461">IF(NOT(ISNA(VLOOKUP($A67,INDIRECT("Week"&amp;LEFT(FR$1,2)&amp;"!C9:H240"),1,FALSE))),VLOOKUP($A67,INDIRECT("Week"&amp;LEFT(FR$1,2)&amp;"!C9:H240"),6,FALSE),"")</f>
        <v>16.28</v>
      </c>
      <c r="FS67" t="str">
        <f t="shared" ref="FS67:FS130" ca="1" si="462">IF(NOT(ISNA(VLOOKUP($A67,INDIRECT("Week"&amp;LEFT(FR$1,2)&amp;"!B9:B240"),1,FALSE))),VLOOKUP($A67,INDIRECT("Week"&amp;LEFT(FR$1,2)&amp;"!B9:S240"),6,FALSE),"")</f>
        <v>LOST</v>
      </c>
      <c r="FT67">
        <f t="shared" ref="FT67:FT130" ca="1" si="463">IF(NOT(ISNA(VLOOKUP($A67,INDIRECT("Week"&amp;LEFT(FR$1,2)&amp;"!B9:B240"),1,FALSE))),VLOOKUP($A67,INDIRECT("Week"&amp;LEFT(FR$1,2)&amp;"!B9:S240"),8,FALSE),"")</f>
        <v>0</v>
      </c>
      <c r="FU67">
        <f t="shared" ref="FU67:FU130" ca="1" si="464">IF(NOT(ISNA(VLOOKUP($A67,INDIRECT("Week"&amp;LEFT(FR$1,2)&amp;"!B9:B240"),1,FALSE))),VLOOKUP($A67,INDIRECT("Week"&amp;LEFT(FR$1,2)&amp;"!B9:S240"),9,FALSE),"")</f>
        <v>0</v>
      </c>
      <c r="FV67">
        <f t="shared" ref="FV67:FV130" ca="1" si="465">IF(NOT(ISNA(VLOOKUP($A67,INDIRECT("Week"&amp;LEFT(FR$1,2)&amp;"!B9:B240"),1,FALSE))),VLOOKUP($A67,INDIRECT("Week"&amp;LEFT(FR$1,2)&amp;"!B9:S240"),10,FALSE),"")</f>
        <v>0</v>
      </c>
      <c r="FW67">
        <f t="shared" ref="FW67:FW130" ca="1" si="466">IF(NOT(ISNA(VLOOKUP($A67,INDIRECT("Week"&amp;LEFT(FR$1,2)&amp;"!B9:B240"),1,FALSE))),VLOOKUP($A67,INDIRECT("Week"&amp;LEFT(FR$1,2)&amp;"!B9:S240"),11,FALSE),"")</f>
        <v>0</v>
      </c>
      <c r="FX67">
        <f t="shared" ref="FX67:FX130" ca="1" si="467">IF(NOT(ISNA(VLOOKUP($A67,INDIRECT("Week"&amp;LEFT(FR$1,2)&amp;"!B9:B240"),1,FALSE))),VLOOKUP($A67,INDIRECT("Week"&amp;LEFT(FR$1,2)&amp;"!B9:S240"),13,FALSE),"")</f>
        <v>0</v>
      </c>
      <c r="FY67">
        <f t="shared" ref="FY67:FY130" ca="1" si="468">IF(NOT(ISNA(VLOOKUP($A67,INDIRECT("Week"&amp;LEFT(FR$1,2)&amp;"!B9:B240"),1,FALSE))),VLOOKUP($A67,INDIRECT("Week"&amp;LEFT(FR$1,2)&amp;"!B9:S240"),14,FALSE),"")</f>
        <v>0</v>
      </c>
      <c r="FZ67">
        <f t="shared" ref="FZ67:FZ130" ca="1" si="469">IF(NOT(ISNA(VLOOKUP($A67,INDIRECT("Week"&amp;LEFT(FR$1,2)&amp;"!B9:B240"),1,FALSE))),VLOOKUP($A67,INDIRECT("Week"&amp;LEFT(FR$1,2)&amp;"!B9:S240"),15,FALSE),"")</f>
        <v>40</v>
      </c>
      <c r="GA67">
        <f t="shared" ref="GA67:GA130" ca="1" si="470">IF(NOT(ISNA(VLOOKUP($A67,INDIRECT("Week"&amp;LEFT(FR$1,2)&amp;"!B9:B240"),1,FALSE))),VLOOKUP($A67,INDIRECT("Week"&amp;LEFT(FR$1,2)&amp;"!B9:S240"),16,FALSE),"")</f>
        <v>0</v>
      </c>
      <c r="GB67">
        <f t="shared" ref="GB67:GB130" ca="1" si="471">IF(NOT(ISNA(VLOOKUP($A67,INDIRECT("Week"&amp;LEFT(FR$1,2)&amp;"!B9:B240"),1,FALSE))),VLOOKUP($A67,INDIRECT("Week"&amp;LEFT(FR$1,2)&amp;"!B9:S240"),17,FALSE),"")</f>
        <v>0</v>
      </c>
      <c r="GC67">
        <f t="shared" ref="GC67:GC130" ca="1" si="472">IF(NOT(ISNA(VLOOKUP($A67,INDIRECT("Week"&amp;LEFT(FR$1,2)&amp;"!B9:B240"),1,FALSE))),VLOOKUP($A67,INDIRECT("Week"&amp;LEFT(FR$1,2)&amp;"!B9:S240"),18,FALSE),"")</f>
        <v>0</v>
      </c>
      <c r="GD67">
        <f t="shared" ref="GD67:GD130" ca="1" si="473">IF(NOT(ISNA(VLOOKUP($A67,INDIRECT("Week"&amp;LEFT(GD$1,2)&amp;"!C9:H240"),1,FALSE))),VLOOKUP($A67,INDIRECT("Week"&amp;LEFT(GD$1,2)&amp;"!C9:H240"),6,FALSE),"")</f>
        <v>19.91</v>
      </c>
      <c r="GE67" t="str">
        <f t="shared" ref="GE67:GE130" ca="1" si="474">IF(NOT(ISNA(VLOOKUP($A67,INDIRECT("Week"&amp;LEFT(GD$1,2)&amp;"!B9:B240"),1,FALSE))),VLOOKUP($A67,INDIRECT("Week"&amp;LEFT(GD$1,2)&amp;"!B9:S240"),6,FALSE),"")</f>
        <v>LOST</v>
      </c>
      <c r="GF67">
        <f t="shared" ref="GF67:GF130" ca="1" si="475">IF(NOT(ISNA(VLOOKUP($A67,INDIRECT("Week"&amp;LEFT(GD$1,2)&amp;"!B9:B240"),1,FALSE))),VLOOKUP($A67,INDIRECT("Week"&amp;LEFT(GD$1,2)&amp;"!B9:S240"),8,FALSE),"")</f>
        <v>0</v>
      </c>
      <c r="GG67">
        <f t="shared" ref="GG67:GG130" ca="1" si="476">IF(NOT(ISNA(VLOOKUP($A67,INDIRECT("Week"&amp;LEFT(GD$1,2)&amp;"!B9:B240"),1,FALSE))),VLOOKUP($A67,INDIRECT("Week"&amp;LEFT(GD$1,2)&amp;"!B9:S240"),9,FALSE),"")</f>
        <v>2</v>
      </c>
      <c r="GH67">
        <f t="shared" ref="GH67:GH130" ca="1" si="477">IF(NOT(ISNA(VLOOKUP($A67,INDIRECT("Week"&amp;LEFT(GD$1,2)&amp;"!B9:B240"),1,FALSE))),VLOOKUP($A67,INDIRECT("Week"&amp;LEFT(GD$1,2)&amp;"!B9:S240"),10,FALSE),"")</f>
        <v>0</v>
      </c>
      <c r="GI67">
        <f t="shared" ref="GI67:GI130" ca="1" si="478">IF(NOT(ISNA(VLOOKUP($A67,INDIRECT("Week"&amp;LEFT(GD$1,2)&amp;"!B9:B240"),1,FALSE))),VLOOKUP($A67,INDIRECT("Week"&amp;LEFT(GD$1,2)&amp;"!B9:S240"),11,FALSE),"")</f>
        <v>1</v>
      </c>
      <c r="GJ67">
        <f t="shared" ref="GJ67:GJ130" ca="1" si="479">IF(NOT(ISNA(VLOOKUP($A67,INDIRECT("Week"&amp;LEFT(GD$1,2)&amp;"!B9:B240"),1,FALSE))),VLOOKUP($A67,INDIRECT("Week"&amp;LEFT(GD$1,2)&amp;"!B9:S240"),13,FALSE),"")</f>
        <v>10</v>
      </c>
      <c r="GK67">
        <f t="shared" ref="GK67:GK130" ca="1" si="480">IF(NOT(ISNA(VLOOKUP($A67,INDIRECT("Week"&amp;LEFT(GD$1,2)&amp;"!B9:B240"),1,FALSE))),VLOOKUP($A67,INDIRECT("Week"&amp;LEFT(GD$1,2)&amp;"!B9:S240"),14,FALSE),"")</f>
        <v>0</v>
      </c>
      <c r="GL67">
        <f t="shared" ref="GL67:GL130" ca="1" si="481">IF(NOT(ISNA(VLOOKUP($A67,INDIRECT("Week"&amp;LEFT(GD$1,2)&amp;"!B9:B240"),1,FALSE))),VLOOKUP($A67,INDIRECT("Week"&amp;LEFT(GD$1,2)&amp;"!B9:S240"),15,FALSE),"")</f>
        <v>88</v>
      </c>
      <c r="GM67">
        <f t="shared" ref="GM67:GM130" ca="1" si="482">IF(NOT(ISNA(VLOOKUP($A67,INDIRECT("Week"&amp;LEFT(GD$1,2)&amp;"!B9:B240"),1,FALSE))),VLOOKUP($A67,INDIRECT("Week"&amp;LEFT(GD$1,2)&amp;"!B9:S240"),16,FALSE),"")</f>
        <v>0</v>
      </c>
      <c r="GN67">
        <f t="shared" ref="GN67:GN130" ca="1" si="483">IF(NOT(ISNA(VLOOKUP($A67,INDIRECT("Week"&amp;LEFT(GD$1,2)&amp;"!B9:B240"),1,FALSE))),VLOOKUP($A67,INDIRECT("Week"&amp;LEFT(GD$1,2)&amp;"!B9:S240"),17,FALSE),"")</f>
        <v>40</v>
      </c>
      <c r="GO67">
        <f t="shared" ref="GO67:GO130" ca="1" si="484">IF(NOT(ISNA(VLOOKUP($A67,INDIRECT("Week"&amp;LEFT(GD$1,2)&amp;"!B9:B240"),1,FALSE))),VLOOKUP($A67,INDIRECT("Week"&amp;LEFT(GD$1,2)&amp;"!B9:S240"),18,FALSE),"")</f>
        <v>0</v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185</v>
      </c>
      <c r="M68">
        <f t="shared" ca="1" si="302"/>
        <v>0</v>
      </c>
      <c r="N68">
        <f t="shared" ca="1" si="303"/>
        <v>129</v>
      </c>
      <c r="O68">
        <f t="shared" ca="1" si="304"/>
        <v>-1</v>
      </c>
      <c r="P68">
        <f t="shared" ca="1" si="305"/>
        <v>80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11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234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161</v>
      </c>
      <c r="M69">
        <f t="shared" ca="1" si="302"/>
        <v>0</v>
      </c>
      <c r="N69">
        <f t="shared" ca="1" si="303"/>
        <v>129</v>
      </c>
      <c r="O69">
        <f t="shared" ca="1" si="304"/>
        <v>-1</v>
      </c>
      <c r="P69">
        <f t="shared" ca="1" si="305"/>
        <v>54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153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133</v>
      </c>
      <c r="M70">
        <f t="shared" ca="1" si="302"/>
        <v>0</v>
      </c>
      <c r="N70">
        <f t="shared" ca="1" si="303"/>
        <v>129</v>
      </c>
      <c r="O70">
        <f t="shared" ca="1" si="304"/>
        <v>-1</v>
      </c>
      <c r="P70">
        <f t="shared" ca="1" si="305"/>
        <v>107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234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161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204</v>
      </c>
      <c r="M71">
        <f t="shared" ca="1" si="302"/>
        <v>0</v>
      </c>
      <c r="N71">
        <f t="shared" ca="1" si="303"/>
        <v>129</v>
      </c>
      <c r="O71">
        <f t="shared" ca="1" si="304"/>
        <v>-1</v>
      </c>
      <c r="P71">
        <f t="shared" ca="1" si="305"/>
        <v>102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207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134</v>
      </c>
      <c r="M72">
        <f t="shared" ca="1" si="302"/>
        <v>0</v>
      </c>
      <c r="N72">
        <f t="shared" ca="1" si="303"/>
        <v>129</v>
      </c>
      <c r="O72">
        <f t="shared" ca="1" si="304"/>
        <v>-1</v>
      </c>
      <c r="P72">
        <f t="shared" ca="1" si="305"/>
        <v>181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79</v>
      </c>
      <c r="M73">
        <f t="shared" ca="1" si="302"/>
        <v>0</v>
      </c>
      <c r="N73">
        <f t="shared" ca="1" si="303"/>
        <v>129</v>
      </c>
      <c r="O73">
        <f t="shared" ca="1" si="304"/>
        <v>-1</v>
      </c>
      <c r="P73">
        <f t="shared" ca="1" si="305"/>
        <v>134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154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181</v>
      </c>
      <c r="M74">
        <f t="shared" ca="1" si="302"/>
        <v>0</v>
      </c>
      <c r="N74">
        <f t="shared" ca="1" si="303"/>
        <v>129</v>
      </c>
      <c r="O74">
        <f t="shared" ca="1" si="304"/>
        <v>-1</v>
      </c>
      <c r="P74">
        <f t="shared" ca="1" si="305"/>
        <v>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76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88</v>
      </c>
      <c r="M75">
        <f t="shared" ca="1" si="302"/>
        <v>0</v>
      </c>
      <c r="N75">
        <f t="shared" ca="1" si="303"/>
        <v>129</v>
      </c>
      <c r="O75">
        <f t="shared" ca="1" si="304"/>
        <v>-1</v>
      </c>
      <c r="P75">
        <f t="shared" ca="1" si="305"/>
        <v>30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3</v>
      </c>
      <c r="M76">
        <f t="shared" ca="1" si="302"/>
        <v>0</v>
      </c>
      <c r="N76">
        <f t="shared" ca="1" si="303"/>
        <v>129</v>
      </c>
      <c r="O76">
        <f t="shared" ca="1" si="304"/>
        <v>-1</v>
      </c>
      <c r="P76">
        <f t="shared" ca="1" si="305"/>
        <v>51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230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7"/>
        <v>3</v>
      </c>
      <c r="H77">
        <f t="shared" ca="1" si="298"/>
        <v>27.27272727272727</v>
      </c>
      <c r="I77">
        <f t="shared" ca="1" si="292"/>
        <v>19.260909090909092</v>
      </c>
      <c r="J77">
        <f t="shared" ca="1" si="299"/>
        <v>22.260909090909092</v>
      </c>
      <c r="K77">
        <f t="shared" ca="1" si="300"/>
        <v>22.260909083209093</v>
      </c>
      <c r="L77">
        <f t="shared" ca="1" si="301"/>
        <v>108</v>
      </c>
      <c r="M77">
        <f t="shared" ca="1" si="302"/>
        <v>22.74</v>
      </c>
      <c r="N77">
        <f t="shared" ca="1" si="303"/>
        <v>94</v>
      </c>
      <c r="O77">
        <f t="shared" ca="1" si="304"/>
        <v>22.7399999923</v>
      </c>
      <c r="P77">
        <f t="shared" ca="1" si="305"/>
        <v>81</v>
      </c>
      <c r="Q77">
        <f t="shared" ca="1" si="306"/>
        <v>45</v>
      </c>
      <c r="R77">
        <f t="shared" ca="1" si="307"/>
        <v>5</v>
      </c>
      <c r="S77">
        <f t="shared" ca="1" si="308"/>
        <v>1</v>
      </c>
      <c r="T77">
        <f t="shared" ca="1" si="309"/>
        <v>58</v>
      </c>
      <c r="U77" t="str">
        <f t="shared" ca="1" si="293"/>
        <v xml:space="preserve">941998994954Stephen Hindson </v>
      </c>
      <c r="V77">
        <f t="shared" ca="1" si="310"/>
        <v>73</v>
      </c>
      <c r="W77">
        <f t="shared" si="311"/>
        <v>76</v>
      </c>
      <c r="X77">
        <f t="shared" ca="1" si="312"/>
        <v>81</v>
      </c>
      <c r="Y77">
        <f t="shared" ca="1" si="313"/>
        <v>4</v>
      </c>
      <c r="Z77" t="str">
        <f t="shared" ca="1" si="314"/>
        <v>995Stephen Hindson zz</v>
      </c>
      <c r="AA77">
        <f t="shared" ca="1" si="315"/>
        <v>79</v>
      </c>
      <c r="AB77">
        <f t="shared" si="316"/>
        <v>76</v>
      </c>
      <c r="AC77">
        <f t="shared" ca="1" si="317"/>
        <v>133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>
        <f t="shared" ca="1" si="294"/>
        <v>22.74</v>
      </c>
      <c r="DW77" t="str">
        <f t="shared" ca="1" si="414"/>
        <v>WON</v>
      </c>
      <c r="DX77">
        <f t="shared" ca="1" si="415"/>
        <v>8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20</v>
      </c>
      <c r="ED77">
        <f t="shared" ca="1" si="421"/>
        <v>0</v>
      </c>
      <c r="EE77">
        <f t="shared" ca="1" si="422"/>
        <v>40</v>
      </c>
      <c r="EF77">
        <f t="shared" ca="1" si="423"/>
        <v>17</v>
      </c>
      <c r="EG77">
        <f t="shared" ca="1" si="424"/>
        <v>0</v>
      </c>
      <c r="EH77">
        <f t="shared" ca="1" si="425"/>
        <v>21.04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0</v>
      </c>
      <c r="EN77">
        <f t="shared" ca="1" si="431"/>
        <v>0</v>
      </c>
      <c r="EO77">
        <f t="shared" ca="1" si="432"/>
        <v>0</v>
      </c>
      <c r="EP77">
        <f t="shared" ca="1" si="433"/>
        <v>0</v>
      </c>
      <c r="EQ77">
        <f t="shared" ca="1" si="434"/>
        <v>16</v>
      </c>
      <c r="ER77">
        <f t="shared" ca="1" si="435"/>
        <v>0</v>
      </c>
      <c r="ES77">
        <f t="shared" ca="1" si="436"/>
        <v>0</v>
      </c>
      <c r="ET77">
        <f t="shared" ca="1" si="437"/>
        <v>20.53</v>
      </c>
      <c r="EU77" t="str">
        <f t="shared" ca="1" si="438"/>
        <v>LOST</v>
      </c>
      <c r="EV77">
        <f t="shared" ca="1" si="439"/>
        <v>1</v>
      </c>
      <c r="EW77">
        <f t="shared" ca="1" si="440"/>
        <v>0</v>
      </c>
      <c r="EX77">
        <f t="shared" ca="1" si="441"/>
        <v>1</v>
      </c>
      <c r="EY77">
        <f t="shared" ca="1" si="442"/>
        <v>1</v>
      </c>
      <c r="EZ77">
        <f t="shared" ca="1" si="443"/>
        <v>20</v>
      </c>
      <c r="FA77">
        <f t="shared" ca="1" si="444"/>
        <v>0</v>
      </c>
      <c r="FB77">
        <f t="shared" ca="1" si="445"/>
        <v>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19.68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16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16.27</v>
      </c>
      <c r="FS77" t="str">
        <f t="shared" ca="1" si="462"/>
        <v>LOST</v>
      </c>
      <c r="FT77">
        <f t="shared" ca="1" si="463"/>
        <v>1</v>
      </c>
      <c r="FU77">
        <f t="shared" ca="1" si="464"/>
        <v>0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12</v>
      </c>
      <c r="G78">
        <f t="shared" ca="1" si="297"/>
        <v>6</v>
      </c>
      <c r="H78">
        <f t="shared" ca="1" si="298"/>
        <v>50</v>
      </c>
      <c r="I78">
        <f t="shared" ca="1" si="292"/>
        <v>23.369166666666668</v>
      </c>
      <c r="J78">
        <f t="shared" ca="1" si="299"/>
        <v>29.369166666666668</v>
      </c>
      <c r="K78">
        <f t="shared" ca="1" si="300"/>
        <v>29.369166658866668</v>
      </c>
      <c r="L78">
        <f t="shared" ca="1" si="301"/>
        <v>87</v>
      </c>
      <c r="M78">
        <f t="shared" ca="1" si="302"/>
        <v>28.36</v>
      </c>
      <c r="N78">
        <f t="shared" ca="1" si="303"/>
        <v>24</v>
      </c>
      <c r="O78">
        <f t="shared" ca="1" si="304"/>
        <v>28.359999992199999</v>
      </c>
      <c r="P78">
        <f t="shared" ca="1" si="305"/>
        <v>29</v>
      </c>
      <c r="Q78">
        <f t="shared" ca="1" si="306"/>
        <v>55</v>
      </c>
      <c r="R78">
        <f t="shared" ca="1" si="307"/>
        <v>19</v>
      </c>
      <c r="S78">
        <f t="shared" ca="1" si="308"/>
        <v>2</v>
      </c>
      <c r="T78">
        <f t="shared" ca="1" si="309"/>
        <v>99</v>
      </c>
      <c r="U78" t="str">
        <f t="shared" ca="1" si="293"/>
        <v>900997980944Gary Trodd</v>
      </c>
      <c r="V78">
        <f t="shared" ca="1" si="310"/>
        <v>42</v>
      </c>
      <c r="W78">
        <f t="shared" si="311"/>
        <v>77</v>
      </c>
      <c r="X78">
        <f t="shared" ca="1" si="312"/>
        <v>64</v>
      </c>
      <c r="Y78">
        <f t="shared" ca="1" si="313"/>
        <v>8</v>
      </c>
      <c r="Z78" t="str">
        <f t="shared" ca="1" si="314"/>
        <v>991Gary Troddzz</v>
      </c>
      <c r="AA78">
        <f t="shared" ca="1" si="315"/>
        <v>52</v>
      </c>
      <c r="AB78">
        <f t="shared" si="316"/>
        <v>77</v>
      </c>
      <c r="AC78">
        <f t="shared" ca="1" si="317"/>
        <v>56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>
        <f t="shared" ca="1" si="437"/>
        <v>20.88</v>
      </c>
      <c r="EU78" t="str">
        <f t="shared" ca="1" si="438"/>
        <v>WON</v>
      </c>
      <c r="EV78">
        <f t="shared" ca="1" si="439"/>
        <v>5</v>
      </c>
      <c r="EW78">
        <f t="shared" ca="1" si="440"/>
        <v>2</v>
      </c>
      <c r="EX78">
        <f t="shared" ca="1" si="441"/>
        <v>0</v>
      </c>
      <c r="EY78">
        <f t="shared" ca="1" si="442"/>
        <v>1</v>
      </c>
      <c r="EZ78">
        <f t="shared" ca="1" si="443"/>
        <v>0</v>
      </c>
      <c r="FA78">
        <f t="shared" ca="1" si="444"/>
        <v>40</v>
      </c>
      <c r="FB78">
        <f t="shared" ca="1" si="445"/>
        <v>10</v>
      </c>
      <c r="FC78">
        <f t="shared" ca="1" si="446"/>
        <v>40</v>
      </c>
      <c r="FD78">
        <f t="shared" ca="1" si="447"/>
        <v>0</v>
      </c>
      <c r="FE78">
        <f t="shared" ca="1" si="448"/>
        <v>0</v>
      </c>
      <c r="FF78">
        <f t="shared" ca="1" si="449"/>
        <v>21.17</v>
      </c>
      <c r="FG78" t="str">
        <f t="shared" ca="1" si="450"/>
        <v>LOST</v>
      </c>
      <c r="FH78">
        <f t="shared" ca="1" si="451"/>
        <v>4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0</v>
      </c>
      <c r="FO78">
        <f t="shared" ca="1" si="458"/>
        <v>59</v>
      </c>
      <c r="FP78">
        <f t="shared" ca="1" si="459"/>
        <v>0</v>
      </c>
      <c r="FQ78">
        <f t="shared" ca="1" si="460"/>
        <v>0</v>
      </c>
      <c r="FR78">
        <f t="shared" ca="1" si="461"/>
        <v>20.260000000000002</v>
      </c>
      <c r="FS78" t="str">
        <f t="shared" ca="1" si="462"/>
        <v>WON</v>
      </c>
      <c r="FT78">
        <f t="shared" ca="1" si="463"/>
        <v>5</v>
      </c>
      <c r="FU78">
        <f t="shared" ca="1" si="464"/>
        <v>2</v>
      </c>
      <c r="FV78">
        <f t="shared" ca="1" si="465"/>
        <v>0</v>
      </c>
      <c r="FW78">
        <f t="shared" ca="1" si="466"/>
        <v>2</v>
      </c>
      <c r="FX78">
        <f t="shared" ca="1" si="467"/>
        <v>70</v>
      </c>
      <c r="FY78">
        <f t="shared" ca="1" si="468"/>
        <v>16</v>
      </c>
      <c r="FZ78">
        <f t="shared" ca="1" si="469"/>
        <v>0</v>
      </c>
      <c r="GA78">
        <f t="shared" ca="1" si="470"/>
        <v>0</v>
      </c>
      <c r="GB78">
        <f t="shared" ca="1" si="471"/>
        <v>20</v>
      </c>
      <c r="GC78">
        <f t="shared" ca="1" si="472"/>
        <v>8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>
        <f t="shared" ca="1" si="485"/>
        <v>26.52</v>
      </c>
      <c r="GQ78" t="str">
        <f t="shared" ca="1" si="486"/>
        <v>LOST</v>
      </c>
      <c r="GR78">
        <f t="shared" ca="1" si="487"/>
        <v>6</v>
      </c>
      <c r="GS78">
        <f t="shared" ca="1" si="488"/>
        <v>3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95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14</v>
      </c>
      <c r="G79">
        <f t="shared" ca="1" si="297"/>
        <v>8</v>
      </c>
      <c r="H79">
        <f t="shared" ca="1" si="298"/>
        <v>57.142857142857139</v>
      </c>
      <c r="I79">
        <f t="shared" ca="1" si="292"/>
        <v>23.946428571428566</v>
      </c>
      <c r="J79">
        <f t="shared" ca="1" si="299"/>
        <v>31.946428571428566</v>
      </c>
      <c r="K79">
        <f t="shared" ca="1" si="300"/>
        <v>31.946428563528567</v>
      </c>
      <c r="L79">
        <f t="shared" ca="1" si="301"/>
        <v>82</v>
      </c>
      <c r="M79">
        <f t="shared" ca="1" si="302"/>
        <v>28.12</v>
      </c>
      <c r="N79">
        <f t="shared" ca="1" si="303"/>
        <v>27</v>
      </c>
      <c r="O79">
        <f t="shared" ca="1" si="304"/>
        <v>28.119999992100002</v>
      </c>
      <c r="P79">
        <f t="shared" ca="1" si="305"/>
        <v>154</v>
      </c>
      <c r="Q79">
        <f t="shared" ca="1" si="306"/>
        <v>68</v>
      </c>
      <c r="R79">
        <f t="shared" ca="1" si="307"/>
        <v>29</v>
      </c>
      <c r="S79">
        <f t="shared" ca="1" si="308"/>
        <v>4</v>
      </c>
      <c r="T79">
        <f t="shared" ca="1" si="309"/>
        <v>138</v>
      </c>
      <c r="U79" t="str">
        <f t="shared" ca="1" si="293"/>
        <v>861995970931Gary Creamer</v>
      </c>
      <c r="V79">
        <f t="shared" ca="1" si="310"/>
        <v>20</v>
      </c>
      <c r="W79">
        <f t="shared" si="311"/>
        <v>78</v>
      </c>
      <c r="X79">
        <f t="shared" ca="1" si="312"/>
        <v>109</v>
      </c>
      <c r="Y79">
        <f t="shared" ca="1" si="313"/>
        <v>14</v>
      </c>
      <c r="Z79" t="str">
        <f t="shared" ca="1" si="314"/>
        <v>985Gary Creamerzz</v>
      </c>
      <c r="AA79">
        <f t="shared" ca="1" si="315"/>
        <v>14</v>
      </c>
      <c r="AB79">
        <f t="shared" si="316"/>
        <v>78</v>
      </c>
      <c r="AC79">
        <f t="shared" ca="1" si="317"/>
        <v>181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>
        <f t="shared" ca="1" si="294"/>
        <v>23.55</v>
      </c>
      <c r="DW79" t="str">
        <f t="shared" ca="1" si="414"/>
        <v>WON</v>
      </c>
      <c r="DX79">
        <f t="shared" ca="1" si="415"/>
        <v>8</v>
      </c>
      <c r="DY79">
        <f t="shared" ca="1" si="416"/>
        <v>1</v>
      </c>
      <c r="DZ79">
        <f t="shared" ca="1" si="417"/>
        <v>1</v>
      </c>
      <c r="EA79">
        <f t="shared" ca="1" si="418"/>
        <v>1</v>
      </c>
      <c r="EB79">
        <f t="shared" ca="1" si="419"/>
        <v>0</v>
      </c>
      <c r="EC79">
        <f t="shared" ca="1" si="420"/>
        <v>50</v>
      </c>
      <c r="ED79">
        <f t="shared" ca="1" si="421"/>
        <v>32</v>
      </c>
      <c r="EE79">
        <f t="shared" ca="1" si="422"/>
        <v>0</v>
      </c>
      <c r="EF79">
        <f t="shared" ca="1" si="423"/>
        <v>0</v>
      </c>
      <c r="EG79">
        <f t="shared" ca="1" si="424"/>
        <v>28</v>
      </c>
      <c r="EH79">
        <f t="shared" ca="1" si="425"/>
        <v>27.53</v>
      </c>
      <c r="EI79" t="str">
        <f t="shared" ca="1" si="426"/>
        <v>LOST</v>
      </c>
      <c r="EJ79">
        <f t="shared" ca="1" si="427"/>
        <v>2</v>
      </c>
      <c r="EK79">
        <f t="shared" ca="1" si="428"/>
        <v>6</v>
      </c>
      <c r="EL79">
        <f t="shared" ca="1" si="429"/>
        <v>0</v>
      </c>
      <c r="EM79">
        <f t="shared" ca="1" si="430"/>
        <v>0</v>
      </c>
      <c r="EN79">
        <f t="shared" ca="1" si="431"/>
        <v>0</v>
      </c>
      <c r="EO79">
        <f t="shared" ca="1" si="432"/>
        <v>0</v>
      </c>
      <c r="EP79">
        <f t="shared" ca="1" si="433"/>
        <v>36</v>
      </c>
      <c r="EQ79">
        <f t="shared" ca="1" si="434"/>
        <v>0</v>
      </c>
      <c r="ER79">
        <f t="shared" ca="1" si="435"/>
        <v>16</v>
      </c>
      <c r="ES79">
        <f t="shared" ca="1" si="436"/>
        <v>0</v>
      </c>
      <c r="ET79">
        <f t="shared" ca="1" si="437"/>
        <v>21.37</v>
      </c>
      <c r="EU79" t="str">
        <f t="shared" ca="1" si="438"/>
        <v>WON</v>
      </c>
      <c r="EV79">
        <f t="shared" ca="1" si="439"/>
        <v>4</v>
      </c>
      <c r="EW79">
        <f t="shared" ca="1" si="440"/>
        <v>3</v>
      </c>
      <c r="EX79">
        <f t="shared" ca="1" si="441"/>
        <v>0</v>
      </c>
      <c r="EY79">
        <f t="shared" ca="1" si="442"/>
        <v>2</v>
      </c>
      <c r="EZ79">
        <f t="shared" ca="1" si="443"/>
        <v>40</v>
      </c>
      <c r="FA79">
        <f t="shared" ca="1" si="444"/>
        <v>0</v>
      </c>
      <c r="FB79">
        <f t="shared" ca="1" si="445"/>
        <v>0</v>
      </c>
      <c r="FC79">
        <f t="shared" ca="1" si="446"/>
        <v>24</v>
      </c>
      <c r="FD79">
        <f t="shared" ca="1" si="447"/>
        <v>80</v>
      </c>
      <c r="FE79">
        <f t="shared" ca="1" si="448"/>
        <v>14</v>
      </c>
      <c r="FF79">
        <f t="shared" ca="1" si="449"/>
        <v>25.77</v>
      </c>
      <c r="FG79" t="str">
        <f t="shared" ca="1" si="450"/>
        <v>LOST</v>
      </c>
      <c r="FH79">
        <f t="shared" ca="1" si="451"/>
        <v>3</v>
      </c>
      <c r="FI79">
        <f t="shared" ca="1" si="452"/>
        <v>3</v>
      </c>
      <c r="FJ79">
        <f t="shared" ca="1" si="453"/>
        <v>0</v>
      </c>
      <c r="FK79">
        <f t="shared" ca="1" si="454"/>
        <v>1</v>
      </c>
      <c r="FL79">
        <f t="shared" ca="1" si="455"/>
        <v>6</v>
      </c>
      <c r="FM79">
        <f t="shared" ca="1" si="456"/>
        <v>0</v>
      </c>
      <c r="FN79">
        <f t="shared" ca="1" si="457"/>
        <v>60</v>
      </c>
      <c r="FO79">
        <f t="shared" ca="1" si="458"/>
        <v>32</v>
      </c>
      <c r="FP79">
        <f t="shared" ca="1" si="459"/>
        <v>0</v>
      </c>
      <c r="FQ79">
        <f t="shared" ca="1" si="460"/>
        <v>0</v>
      </c>
      <c r="FR79">
        <f t="shared" ca="1" si="461"/>
        <v>24.06</v>
      </c>
      <c r="FS79" t="str">
        <f t="shared" ca="1" si="462"/>
        <v>LOST</v>
      </c>
      <c r="FT79">
        <f t="shared" ca="1" si="463"/>
        <v>6</v>
      </c>
      <c r="FU79">
        <f t="shared" ca="1" si="464"/>
        <v>0</v>
      </c>
      <c r="FV79">
        <f t="shared" ca="1" si="465"/>
        <v>2</v>
      </c>
      <c r="FW79">
        <f t="shared" ca="1" si="466"/>
        <v>1</v>
      </c>
      <c r="FX79">
        <f t="shared" ca="1" si="467"/>
        <v>40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22.4</v>
      </c>
      <c r="GQ79" t="str">
        <f t="shared" ca="1" si="486"/>
        <v>LOST</v>
      </c>
      <c r="GR79">
        <f t="shared" ca="1" si="487"/>
        <v>4</v>
      </c>
      <c r="GS79">
        <f t="shared" ca="1" si="488"/>
        <v>2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63</v>
      </c>
      <c r="GY79">
        <f t="shared" ca="1" si="494"/>
        <v>0</v>
      </c>
      <c r="GZ79">
        <f t="shared" ca="1" si="495"/>
        <v>40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11</v>
      </c>
      <c r="G80">
        <f t="shared" ca="1" si="297"/>
        <v>3</v>
      </c>
      <c r="H80">
        <f t="shared" ca="1" si="298"/>
        <v>27.27272727272727</v>
      </c>
      <c r="I80">
        <f t="shared" ca="1" si="292"/>
        <v>21.37</v>
      </c>
      <c r="J80">
        <f t="shared" ca="1" si="299"/>
        <v>24.37</v>
      </c>
      <c r="K80">
        <f t="shared" ca="1" si="300"/>
        <v>24.369999992</v>
      </c>
      <c r="L80">
        <f t="shared" ca="1" si="301"/>
        <v>154</v>
      </c>
      <c r="M80">
        <f t="shared" ca="1" si="302"/>
        <v>25.35</v>
      </c>
      <c r="N80">
        <f t="shared" ca="1" si="303"/>
        <v>62</v>
      </c>
      <c r="O80">
        <f t="shared" ca="1" si="304"/>
        <v>25.349999992000001</v>
      </c>
      <c r="P80">
        <f t="shared" ca="1" si="305"/>
        <v>88</v>
      </c>
      <c r="Q80">
        <f t="shared" ca="1" si="306"/>
        <v>44</v>
      </c>
      <c r="R80">
        <f t="shared" ca="1" si="307"/>
        <v>16</v>
      </c>
      <c r="S80">
        <f t="shared" ca="1" si="308"/>
        <v>1</v>
      </c>
      <c r="T80">
        <f t="shared" ca="1" si="309"/>
        <v>79</v>
      </c>
      <c r="U80" t="str">
        <f t="shared" ca="1" si="293"/>
        <v>920998983955Phil Mcdonnell</v>
      </c>
      <c r="V80">
        <f t="shared" ca="1" si="310"/>
        <v>61</v>
      </c>
      <c r="W80">
        <f t="shared" si="311"/>
        <v>79</v>
      </c>
      <c r="X80">
        <f t="shared" ca="1" si="312"/>
        <v>107</v>
      </c>
      <c r="Y80">
        <f t="shared" ca="1" si="313"/>
        <v>7</v>
      </c>
      <c r="Z80" t="str">
        <f t="shared" ca="1" si="314"/>
        <v>992Phil Mcdonnellzz</v>
      </c>
      <c r="AA80">
        <f t="shared" ca="1" si="315"/>
        <v>59</v>
      </c>
      <c r="AB80">
        <f t="shared" si="316"/>
        <v>79</v>
      </c>
      <c r="AC80">
        <f t="shared" ca="1" si="317"/>
        <v>76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>
        <f t="shared" ca="1" si="294"/>
        <v>20.81</v>
      </c>
      <c r="DW80" t="str">
        <f t="shared" ca="1" si="414"/>
        <v>WON</v>
      </c>
      <c r="DX80">
        <f t="shared" ca="1" si="415"/>
        <v>6</v>
      </c>
      <c r="DY80">
        <f t="shared" ca="1" si="416"/>
        <v>1</v>
      </c>
      <c r="DZ80">
        <f t="shared" ca="1" si="417"/>
        <v>0</v>
      </c>
      <c r="EA80">
        <f t="shared" ca="1" si="418"/>
        <v>1</v>
      </c>
      <c r="EB80">
        <f t="shared" ca="1" si="419"/>
        <v>0</v>
      </c>
      <c r="EC80">
        <f t="shared" ca="1" si="420"/>
        <v>40</v>
      </c>
      <c r="ED80">
        <f t="shared" ca="1" si="421"/>
        <v>0</v>
      </c>
      <c r="EE80">
        <f t="shared" ca="1" si="422"/>
        <v>22</v>
      </c>
      <c r="EF80">
        <f t="shared" ca="1" si="423"/>
        <v>0</v>
      </c>
      <c r="EG80">
        <f t="shared" ca="1" si="424"/>
        <v>60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22.95</v>
      </c>
      <c r="FG80" t="str">
        <f t="shared" ca="1" si="450"/>
        <v>LOST</v>
      </c>
      <c r="FH80">
        <f t="shared" ca="1" si="451"/>
        <v>4</v>
      </c>
      <c r="FI80">
        <f t="shared" ca="1" si="452"/>
        <v>3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16</v>
      </c>
      <c r="FP80">
        <f t="shared" ca="1" si="459"/>
        <v>16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>
        <f t="shared" ca="1" si="485"/>
        <v>22.78</v>
      </c>
      <c r="GQ80" t="str">
        <f t="shared" ca="1" si="486"/>
        <v>WON</v>
      </c>
      <c r="GR80">
        <f t="shared" ca="1" si="487"/>
        <v>3</v>
      </c>
      <c r="GS80">
        <f t="shared" ca="1" si="488"/>
        <v>2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0</v>
      </c>
      <c r="GX80">
        <f t="shared" ca="1" si="493"/>
        <v>20</v>
      </c>
      <c r="GY80">
        <f t="shared" ca="1" si="494"/>
        <v>0</v>
      </c>
      <c r="GZ80">
        <f t="shared" ca="1" si="495"/>
        <v>20</v>
      </c>
      <c r="HA80">
        <f t="shared" ca="1" si="496"/>
        <v>108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2</v>
      </c>
      <c r="H81">
        <f t="shared" ca="1" si="298"/>
        <v>20</v>
      </c>
      <c r="I81">
        <f t="shared" ca="1" si="292"/>
        <v>20.429000000000002</v>
      </c>
      <c r="J81">
        <f t="shared" ca="1" si="299"/>
        <v>22.429000000000002</v>
      </c>
      <c r="K81">
        <f t="shared" ca="1" si="300"/>
        <v>22.428999991900003</v>
      </c>
      <c r="L81">
        <f t="shared" ca="1" si="301"/>
        <v>51</v>
      </c>
      <c r="M81">
        <f t="shared" ca="1" si="302"/>
        <v>25.06</v>
      </c>
      <c r="N81">
        <f t="shared" ca="1" si="303"/>
        <v>66</v>
      </c>
      <c r="O81">
        <f t="shared" ca="1" si="304"/>
        <v>25.0599999919</v>
      </c>
      <c r="P81">
        <f t="shared" ca="1" si="305"/>
        <v>153</v>
      </c>
      <c r="Q81">
        <f t="shared" ca="1" si="306"/>
        <v>34</v>
      </c>
      <c r="R81">
        <f t="shared" ca="1" si="307"/>
        <v>8</v>
      </c>
      <c r="S81">
        <f t="shared" ca="1" si="308"/>
        <v>1</v>
      </c>
      <c r="T81">
        <f t="shared" ca="1" si="309"/>
        <v>53</v>
      </c>
      <c r="U81" t="str">
        <f t="shared" ca="1" si="293"/>
        <v>946998991965Dave Godfrey</v>
      </c>
      <c r="V81">
        <f t="shared" ca="1" si="310"/>
        <v>75</v>
      </c>
      <c r="W81">
        <f t="shared" si="311"/>
        <v>80</v>
      </c>
      <c r="X81">
        <f t="shared" ca="1" si="312"/>
        <v>10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89</v>
      </c>
      <c r="AB81">
        <f t="shared" si="316"/>
        <v>80</v>
      </c>
      <c r="AC81">
        <f t="shared" ca="1" si="317"/>
        <v>130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17.41</v>
      </c>
      <c r="DW81" t="str">
        <f t="shared" ca="1" si="414"/>
        <v>LOST</v>
      </c>
      <c r="DX81">
        <f t="shared" ca="1" si="415"/>
        <v>2</v>
      </c>
      <c r="DY81">
        <f t="shared" ca="1" si="416"/>
        <v>0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2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19.25</v>
      </c>
      <c r="EI81" t="str">
        <f t="shared" ca="1" si="426"/>
        <v>LOST</v>
      </c>
      <c r="EJ81">
        <f t="shared" ca="1" si="427"/>
        <v>2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19.559999999999999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20.18</v>
      </c>
      <c r="FS81" t="str">
        <f t="shared" ca="1" si="462"/>
        <v>LOST</v>
      </c>
      <c r="FT81">
        <f t="shared" ca="1" si="463"/>
        <v>5</v>
      </c>
      <c r="FU81">
        <f t="shared" ca="1" si="464"/>
        <v>0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24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18.88</v>
      </c>
      <c r="GQ81" t="str">
        <f t="shared" ca="1" si="486"/>
        <v>LOST</v>
      </c>
      <c r="GR81">
        <f t="shared" ca="1" si="487"/>
        <v>4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9</v>
      </c>
      <c r="G82">
        <f t="shared" ca="1" si="297"/>
        <v>1</v>
      </c>
      <c r="H82">
        <f t="shared" ca="1" si="298"/>
        <v>11.111111111111111</v>
      </c>
      <c r="I82">
        <f t="shared" ca="1" si="292"/>
        <v>19.354444444444443</v>
      </c>
      <c r="J82">
        <f t="shared" ca="1" si="299"/>
        <v>20.354444444444443</v>
      </c>
      <c r="K82">
        <f t="shared" ca="1" si="300"/>
        <v>20.354444436244442</v>
      </c>
      <c r="L82">
        <f t="shared" ca="1" si="301"/>
        <v>107</v>
      </c>
      <c r="M82">
        <f t="shared" ca="1" si="302"/>
        <v>24.22</v>
      </c>
      <c r="N82">
        <f t="shared" ca="1" si="303"/>
        <v>76</v>
      </c>
      <c r="O82">
        <f t="shared" ca="1" si="304"/>
        <v>24.219999991799998</v>
      </c>
      <c r="P82">
        <f t="shared" ca="1" si="305"/>
        <v>108</v>
      </c>
      <c r="Q82">
        <f t="shared" ca="1" si="306"/>
        <v>37</v>
      </c>
      <c r="R82">
        <f t="shared" ca="1" si="307"/>
        <v>8</v>
      </c>
      <c r="S82">
        <f t="shared" ca="1" si="308"/>
        <v>0</v>
      </c>
      <c r="T82">
        <f t="shared" ca="1" si="309"/>
        <v>53</v>
      </c>
      <c r="U82" t="str">
        <f t="shared" ca="1" si="293"/>
        <v>946999991962Wayne Harrison</v>
      </c>
      <c r="V82">
        <f t="shared" ca="1" si="310"/>
        <v>76</v>
      </c>
      <c r="W82">
        <f t="shared" si="311"/>
        <v>81</v>
      </c>
      <c r="X82">
        <f t="shared" ca="1" si="312"/>
        <v>39</v>
      </c>
      <c r="Y82">
        <f t="shared" ca="1" si="313"/>
        <v>1</v>
      </c>
      <c r="Z82" t="str">
        <f t="shared" ca="1" si="314"/>
        <v>998Wayne Harrisonzz</v>
      </c>
      <c r="AA82">
        <f t="shared" ca="1" si="315"/>
        <v>111</v>
      </c>
      <c r="AB82">
        <f t="shared" si="316"/>
        <v>81</v>
      </c>
      <c r="AC82">
        <f t="shared" ca="1" si="317"/>
        <v>227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21.17</v>
      </c>
      <c r="DW82" t="str">
        <f t="shared" ca="1" si="414"/>
        <v>WON</v>
      </c>
      <c r="DX82">
        <f t="shared" ca="1" si="415"/>
        <v>4</v>
      </c>
      <c r="DY82">
        <f t="shared" ca="1" si="416"/>
        <v>1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48</v>
      </c>
      <c r="ED82">
        <f t="shared" ca="1" si="421"/>
        <v>100</v>
      </c>
      <c r="EE82">
        <f t="shared" ca="1" si="422"/>
        <v>16</v>
      </c>
      <c r="EF82">
        <f t="shared" ca="1" si="423"/>
        <v>0</v>
      </c>
      <c r="EG82">
        <f t="shared" ca="1" si="424"/>
        <v>0</v>
      </c>
      <c r="EH82">
        <f t="shared" ca="1" si="425"/>
        <v>15.83</v>
      </c>
      <c r="EI82" t="str">
        <f t="shared" ca="1" si="426"/>
        <v>LOST</v>
      </c>
      <c r="EJ82">
        <f t="shared" ca="1" si="427"/>
        <v>3</v>
      </c>
      <c r="EK82">
        <f t="shared" ca="1" si="428"/>
        <v>1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0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23.03</v>
      </c>
      <c r="FG82" t="str">
        <f t="shared" ca="1" si="450"/>
        <v>LOST</v>
      </c>
      <c r="FH82">
        <f t="shared" ca="1" si="451"/>
        <v>3</v>
      </c>
      <c r="FI82">
        <f t="shared" ca="1" si="452"/>
        <v>2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50</v>
      </c>
      <c r="FN82">
        <f t="shared" ca="1" si="457"/>
        <v>0</v>
      </c>
      <c r="FO82">
        <f t="shared" ca="1" si="458"/>
        <v>0</v>
      </c>
      <c r="FP82">
        <f t="shared" ca="1" si="459"/>
        <v>32</v>
      </c>
      <c r="FQ82">
        <f t="shared" ca="1" si="460"/>
        <v>0</v>
      </c>
      <c r="FR82">
        <f t="shared" ca="1" si="461"/>
        <v>15.97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11</v>
      </c>
      <c r="G83">
        <f t="shared" ca="1" si="297"/>
        <v>3</v>
      </c>
      <c r="H83">
        <f t="shared" ca="1" si="298"/>
        <v>27.27272727272727</v>
      </c>
      <c r="I83">
        <f t="shared" ca="1" si="292"/>
        <v>20.804545454545451</v>
      </c>
      <c r="J83">
        <f t="shared" ca="1" si="299"/>
        <v>23.804545454545451</v>
      </c>
      <c r="K83">
        <f t="shared" ca="1" si="300"/>
        <v>23.804545446245452</v>
      </c>
      <c r="L83">
        <f t="shared" ca="1" si="301"/>
        <v>205</v>
      </c>
      <c r="M83">
        <f t="shared" ca="1" si="302"/>
        <v>22.78</v>
      </c>
      <c r="N83">
        <f t="shared" ca="1" si="303"/>
        <v>92</v>
      </c>
      <c r="O83">
        <f t="shared" ca="1" si="304"/>
        <v>22.779999991700002</v>
      </c>
      <c r="P83">
        <f t="shared" ca="1" si="305"/>
        <v>205</v>
      </c>
      <c r="Q83">
        <f t="shared" ca="1" si="306"/>
        <v>39</v>
      </c>
      <c r="R83">
        <f t="shared" ca="1" si="307"/>
        <v>17</v>
      </c>
      <c r="S83">
        <f t="shared" ca="1" si="308"/>
        <v>1</v>
      </c>
      <c r="T83">
        <f t="shared" ca="1" si="309"/>
        <v>76</v>
      </c>
      <c r="U83" t="str">
        <f t="shared" ca="1" si="293"/>
        <v>923998982960Matthew Chamberlain</v>
      </c>
      <c r="V83">
        <f t="shared" ca="1" si="310"/>
        <v>63</v>
      </c>
      <c r="W83">
        <f t="shared" si="311"/>
        <v>82</v>
      </c>
      <c r="X83">
        <f t="shared" ca="1" si="312"/>
        <v>101</v>
      </c>
      <c r="Y83">
        <f t="shared" ca="1" si="313"/>
        <v>5</v>
      </c>
      <c r="Z83" t="str">
        <f t="shared" ca="1" si="314"/>
        <v>994Matthew Chamberlainzz</v>
      </c>
      <c r="AA83">
        <f t="shared" ca="1" si="315"/>
        <v>74</v>
      </c>
      <c r="AB83">
        <f t="shared" si="316"/>
        <v>82</v>
      </c>
      <c r="AC83">
        <f t="shared" ca="1" si="317"/>
        <v>39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>
        <f t="shared" ca="1" si="294"/>
        <v>18.11</v>
      </c>
      <c r="DW83" t="str">
        <f t="shared" ca="1" si="414"/>
        <v>WON</v>
      </c>
      <c r="DX83">
        <f t="shared" ca="1" si="415"/>
        <v>5</v>
      </c>
      <c r="DY83">
        <f t="shared" ca="1" si="416"/>
        <v>2</v>
      </c>
      <c r="DZ83">
        <f t="shared" ca="1" si="417"/>
        <v>0</v>
      </c>
      <c r="EA83">
        <f t="shared" ca="1" si="418"/>
        <v>2</v>
      </c>
      <c r="EB83">
        <f t="shared" ca="1" si="419"/>
        <v>32</v>
      </c>
      <c r="EC83">
        <f t="shared" ca="1" si="420"/>
        <v>10</v>
      </c>
      <c r="ED83">
        <f t="shared" ca="1" si="421"/>
        <v>0</v>
      </c>
      <c r="EE83">
        <f t="shared" ca="1" si="422"/>
        <v>0</v>
      </c>
      <c r="EF83">
        <f t="shared" ca="1" si="423"/>
        <v>106</v>
      </c>
      <c r="EG83">
        <f t="shared" ca="1" si="424"/>
        <v>36</v>
      </c>
      <c r="EH83">
        <f t="shared" ca="1" si="425"/>
        <v>21.98</v>
      </c>
      <c r="EI83" t="str">
        <f t="shared" ca="1" si="426"/>
        <v>LOST</v>
      </c>
      <c r="EJ83">
        <f t="shared" ca="1" si="427"/>
        <v>3</v>
      </c>
      <c r="EK83">
        <f t="shared" ca="1" si="428"/>
        <v>2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19.2</v>
      </c>
      <c r="EU83" t="str">
        <f t="shared" ca="1" si="438"/>
        <v>LOST</v>
      </c>
      <c r="EV83">
        <f t="shared" ca="1" si="439"/>
        <v>5</v>
      </c>
      <c r="EW83">
        <f t="shared" ca="1" si="440"/>
        <v>2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21.83</v>
      </c>
      <c r="FG83" t="str">
        <f t="shared" ca="1" si="450"/>
        <v>LOST</v>
      </c>
      <c r="FH83">
        <f t="shared" ca="1" si="451"/>
        <v>0</v>
      </c>
      <c r="FI83">
        <f t="shared" ca="1" si="452"/>
        <v>4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0</v>
      </c>
      <c r="FN83">
        <f t="shared" ca="1" si="457"/>
        <v>40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19.88</v>
      </c>
      <c r="FS83" t="str">
        <f t="shared" ca="1" si="462"/>
        <v>WON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18</v>
      </c>
      <c r="FZ83">
        <f t="shared" ca="1" si="469"/>
        <v>135</v>
      </c>
      <c r="GA83">
        <f t="shared" ca="1" si="470"/>
        <v>0</v>
      </c>
      <c r="GB83">
        <f t="shared" ca="1" si="471"/>
        <v>2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0</v>
      </c>
      <c r="H84">
        <f t="shared" ca="1" si="298"/>
        <v>0</v>
      </c>
      <c r="I84">
        <f t="shared" ca="1" si="292"/>
        <v>19.215000000000003</v>
      </c>
      <c r="J84">
        <f t="shared" ca="1" si="299"/>
        <v>19.215000000000003</v>
      </c>
      <c r="K84">
        <f t="shared" ca="1" si="300"/>
        <v>19.214999991600003</v>
      </c>
      <c r="L84">
        <f t="shared" ca="1" si="301"/>
        <v>130</v>
      </c>
      <c r="M84">
        <f t="shared" ca="1" si="302"/>
        <v>23.18</v>
      </c>
      <c r="N84">
        <f t="shared" ca="1" si="303"/>
        <v>87</v>
      </c>
      <c r="O84">
        <f t="shared" ca="1" si="304"/>
        <v>23.179999991599999</v>
      </c>
      <c r="P84">
        <f t="shared" ca="1" si="305"/>
        <v>10</v>
      </c>
      <c r="Q84">
        <f t="shared" ca="1" si="306"/>
        <v>19</v>
      </c>
      <c r="R84">
        <f t="shared" ca="1" si="307"/>
        <v>0</v>
      </c>
      <c r="S84">
        <f t="shared" ca="1" si="308"/>
        <v>0</v>
      </c>
      <c r="T84">
        <f t="shared" ca="1" si="309"/>
        <v>19</v>
      </c>
      <c r="U84" t="str">
        <f t="shared" ca="1" si="293"/>
        <v>980999999980Andy Gillam</v>
      </c>
      <c r="V84">
        <f t="shared" ca="1" si="310"/>
        <v>99</v>
      </c>
      <c r="W84">
        <f t="shared" si="311"/>
        <v>83</v>
      </c>
      <c r="X84">
        <f t="shared" ca="1" si="312"/>
        <v>205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93</v>
      </c>
      <c r="AB84">
        <f t="shared" si="316"/>
        <v>83</v>
      </c>
      <c r="AC84">
        <f t="shared" ca="1" si="317"/>
        <v>66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18.2</v>
      </c>
      <c r="FS84" t="str">
        <f t="shared" ca="1" si="462"/>
        <v>LOST</v>
      </c>
      <c r="FT84">
        <f t="shared" ca="1" si="463"/>
        <v>5</v>
      </c>
      <c r="FU84">
        <f t="shared" ca="1" si="464"/>
        <v>0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32</v>
      </c>
      <c r="GA84">
        <f t="shared" ca="1" si="470"/>
        <v>0</v>
      </c>
      <c r="GB84">
        <f t="shared" ca="1" si="471"/>
        <v>2</v>
      </c>
      <c r="GC84">
        <f t="shared" ca="1" si="472"/>
        <v>0</v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>
        <f t="shared" ca="1" si="485"/>
        <v>23.18</v>
      </c>
      <c r="GQ84" t="str">
        <f t="shared" ca="1" si="486"/>
        <v>LOST</v>
      </c>
      <c r="GR84">
        <f t="shared" ca="1" si="487"/>
        <v>6</v>
      </c>
      <c r="GS84">
        <f t="shared" ca="1" si="488"/>
        <v>0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0</v>
      </c>
      <c r="GZ84">
        <f t="shared" ca="1" si="495"/>
        <v>0</v>
      </c>
      <c r="HA84">
        <f t="shared" ca="1" si="496"/>
        <v>0</v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10</v>
      </c>
      <c r="M85">
        <f t="shared" ca="1" si="302"/>
        <v>17.149999999999999</v>
      </c>
      <c r="N85">
        <f t="shared" ca="1" si="303"/>
        <v>125</v>
      </c>
      <c r="O85">
        <f t="shared" ca="1" si="304"/>
        <v>17.1499999915</v>
      </c>
      <c r="P85">
        <f t="shared" ca="1" si="305"/>
        <v>156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117</v>
      </c>
      <c r="W85">
        <f t="shared" si="311"/>
        <v>84</v>
      </c>
      <c r="X85">
        <f t="shared" ca="1" si="312"/>
        <v>185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116</v>
      </c>
      <c r="AB85">
        <f t="shared" si="316"/>
        <v>84</v>
      </c>
      <c r="AC85">
        <f t="shared" ca="1" si="317"/>
        <v>107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13</v>
      </c>
      <c r="G86">
        <f t="shared" ca="1" si="297"/>
        <v>7</v>
      </c>
      <c r="H86">
        <f t="shared" ca="1" si="298"/>
        <v>53.846153846153847</v>
      </c>
      <c r="I86">
        <f t="shared" ca="1" si="292"/>
        <v>24.405384615384619</v>
      </c>
      <c r="J86">
        <f t="shared" ca="1" si="299"/>
        <v>31.405384615384619</v>
      </c>
      <c r="K86">
        <f t="shared" ca="1" si="300"/>
        <v>31.405384606784619</v>
      </c>
      <c r="L86">
        <f t="shared" ca="1" si="301"/>
        <v>42</v>
      </c>
      <c r="M86">
        <f t="shared" ca="1" si="302"/>
        <v>26.74</v>
      </c>
      <c r="N86">
        <f t="shared" ca="1" si="303"/>
        <v>42</v>
      </c>
      <c r="O86">
        <f t="shared" ca="1" si="304"/>
        <v>26.739999991399998</v>
      </c>
      <c r="P86">
        <f t="shared" ca="1" si="305"/>
        <v>106</v>
      </c>
      <c r="Q86">
        <f t="shared" ca="1" si="306"/>
        <v>80</v>
      </c>
      <c r="R86">
        <f t="shared" ca="1" si="307"/>
        <v>16</v>
      </c>
      <c r="S86">
        <f t="shared" ca="1" si="308"/>
        <v>3</v>
      </c>
      <c r="T86">
        <f t="shared" ca="1" si="309"/>
        <v>121</v>
      </c>
      <c r="U86" t="str">
        <f t="shared" ca="1" si="293"/>
        <v xml:space="preserve">878996983919Robbie Turner </v>
      </c>
      <c r="V86">
        <f t="shared" ca="1" si="310"/>
        <v>29</v>
      </c>
      <c r="W86">
        <f t="shared" si="311"/>
        <v>85</v>
      </c>
      <c r="X86">
        <f t="shared" ca="1" si="312"/>
        <v>30</v>
      </c>
      <c r="Y86">
        <f t="shared" ca="1" si="313"/>
        <v>10</v>
      </c>
      <c r="Z86" t="str">
        <f t="shared" ca="1" si="314"/>
        <v>989Robbie Turner zz</v>
      </c>
      <c r="AA86">
        <f t="shared" ca="1" si="315"/>
        <v>43</v>
      </c>
      <c r="AB86">
        <f t="shared" si="316"/>
        <v>85</v>
      </c>
      <c r="AC86">
        <f t="shared" ca="1" si="317"/>
        <v>153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>
        <f t="shared" ca="1" si="402"/>
        <v>23.48</v>
      </c>
      <c r="DK86" t="str">
        <f t="shared" ca="1" si="403"/>
        <v>WON</v>
      </c>
      <c r="DL86">
        <f t="shared" ca="1" si="404"/>
        <v>8</v>
      </c>
      <c r="DM86">
        <f t="shared" ca="1" si="405"/>
        <v>0</v>
      </c>
      <c r="DN86">
        <f t="shared" ca="1" si="406"/>
        <v>0</v>
      </c>
      <c r="DO86">
        <f t="shared" ca="1" si="407"/>
        <v>1</v>
      </c>
      <c r="DP86">
        <f t="shared" ca="1" si="408"/>
        <v>0</v>
      </c>
      <c r="DQ86">
        <f t="shared" ca="1" si="409"/>
        <v>60</v>
      </c>
      <c r="DR86">
        <f t="shared" ca="1" si="410"/>
        <v>36</v>
      </c>
      <c r="DS86">
        <f t="shared" ca="1" si="411"/>
        <v>40</v>
      </c>
      <c r="DT86">
        <f t="shared" ca="1" si="412"/>
        <v>0</v>
      </c>
      <c r="DU86">
        <f t="shared" ca="1" si="413"/>
        <v>0</v>
      </c>
      <c r="DV86">
        <f t="shared" ca="1" si="294"/>
        <v>23.99</v>
      </c>
      <c r="DW86" t="str">
        <f t="shared" ca="1" si="414"/>
        <v>LOST</v>
      </c>
      <c r="DX86">
        <f t="shared" ca="1" si="415"/>
        <v>8</v>
      </c>
      <c r="DY86">
        <f t="shared" ca="1" si="416"/>
        <v>1</v>
      </c>
      <c r="DZ86">
        <f t="shared" ca="1" si="417"/>
        <v>0</v>
      </c>
      <c r="EA86">
        <f t="shared" ca="1" si="418"/>
        <v>1</v>
      </c>
      <c r="EB86">
        <f t="shared" ca="1" si="419"/>
        <v>15</v>
      </c>
      <c r="EC86">
        <f t="shared" ca="1" si="420"/>
        <v>0</v>
      </c>
      <c r="ED86">
        <f t="shared" ca="1" si="421"/>
        <v>0</v>
      </c>
      <c r="EE86">
        <f t="shared" ca="1" si="422"/>
        <v>2</v>
      </c>
      <c r="EF86">
        <f t="shared" ca="1" si="423"/>
        <v>0</v>
      </c>
      <c r="EG86">
        <f t="shared" ca="1" si="424"/>
        <v>0</v>
      </c>
      <c r="EH86">
        <f t="shared" ca="1" si="425"/>
        <v>25.33</v>
      </c>
      <c r="EI86" t="str">
        <f t="shared" ca="1" si="426"/>
        <v>LOST</v>
      </c>
      <c r="EJ86">
        <f t="shared" ca="1" si="427"/>
        <v>4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77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>
        <f t="shared" ca="1" si="437"/>
        <v>25.51</v>
      </c>
      <c r="EU86" t="str">
        <f t="shared" ca="1" si="438"/>
        <v>WON</v>
      </c>
      <c r="EV86">
        <f t="shared" ca="1" si="439"/>
        <v>4</v>
      </c>
      <c r="EW86">
        <f t="shared" ca="1" si="440"/>
        <v>6</v>
      </c>
      <c r="EX86">
        <f t="shared" ca="1" si="441"/>
        <v>0</v>
      </c>
      <c r="EY86">
        <f t="shared" ca="1" si="442"/>
        <v>2</v>
      </c>
      <c r="EZ86">
        <f t="shared" ca="1" si="443"/>
        <v>8</v>
      </c>
      <c r="FA86">
        <f t="shared" ca="1" si="444"/>
        <v>36</v>
      </c>
      <c r="FB86">
        <f t="shared" ca="1" si="445"/>
        <v>61</v>
      </c>
      <c r="FC86">
        <f t="shared" ca="1" si="446"/>
        <v>0</v>
      </c>
      <c r="FD86">
        <f t="shared" ca="1" si="447"/>
        <v>50</v>
      </c>
      <c r="FE86">
        <f t="shared" ca="1" si="448"/>
        <v>0</v>
      </c>
      <c r="FF86">
        <f t="shared" ca="1" si="449"/>
        <v>24.54</v>
      </c>
      <c r="FG86" t="str">
        <f t="shared" ca="1" si="450"/>
        <v>WON</v>
      </c>
      <c r="FH86">
        <f t="shared" ca="1" si="451"/>
        <v>5</v>
      </c>
      <c r="FI86">
        <f t="shared" ca="1" si="452"/>
        <v>2</v>
      </c>
      <c r="FJ86">
        <f t="shared" ca="1" si="453"/>
        <v>0</v>
      </c>
      <c r="FK86">
        <f t="shared" ca="1" si="454"/>
        <v>1</v>
      </c>
      <c r="FL86">
        <f t="shared" ca="1" si="455"/>
        <v>0</v>
      </c>
      <c r="FM86">
        <f t="shared" ca="1" si="456"/>
        <v>4</v>
      </c>
      <c r="FN86">
        <f t="shared" ca="1" si="457"/>
        <v>40</v>
      </c>
      <c r="FO86">
        <f t="shared" ca="1" si="458"/>
        <v>0</v>
      </c>
      <c r="FP86">
        <f t="shared" ca="1" si="459"/>
        <v>35</v>
      </c>
      <c r="FQ86">
        <f t="shared" ca="1" si="460"/>
        <v>0</v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>
        <f t="shared" ca="1" si="485"/>
        <v>26.74</v>
      </c>
      <c r="GQ86" t="str">
        <f t="shared" ca="1" si="486"/>
        <v>WON</v>
      </c>
      <c r="GR86">
        <f t="shared" ca="1" si="487"/>
        <v>10</v>
      </c>
      <c r="GS86">
        <f t="shared" ca="1" si="488"/>
        <v>0</v>
      </c>
      <c r="GT86">
        <f t="shared" ca="1" si="489"/>
        <v>0</v>
      </c>
      <c r="GU86">
        <f t="shared" ca="1" si="490"/>
        <v>1</v>
      </c>
      <c r="GV86">
        <f t="shared" ca="1" si="491"/>
        <v>0</v>
      </c>
      <c r="GW86">
        <f t="shared" ca="1" si="492"/>
        <v>59</v>
      </c>
      <c r="GX86">
        <f t="shared" ca="1" si="493"/>
        <v>0</v>
      </c>
      <c r="GY86">
        <f t="shared" ca="1" si="494"/>
        <v>96</v>
      </c>
      <c r="GZ86">
        <f t="shared" ca="1" si="495"/>
        <v>0</v>
      </c>
      <c r="HA86">
        <f t="shared" ca="1" si="496"/>
        <v>96</v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11</v>
      </c>
      <c r="G87">
        <f t="shared" ca="1" si="297"/>
        <v>6</v>
      </c>
      <c r="H87">
        <f t="shared" ca="1" si="298"/>
        <v>54.54545454545454</v>
      </c>
      <c r="I87">
        <f t="shared" ca="1" si="292"/>
        <v>22.948181818181819</v>
      </c>
      <c r="J87">
        <f t="shared" ca="1" si="299"/>
        <v>28.948181818181819</v>
      </c>
      <c r="K87">
        <f t="shared" ca="1" si="300"/>
        <v>28.94818180948182</v>
      </c>
      <c r="L87">
        <f t="shared" ca="1" si="301"/>
        <v>62</v>
      </c>
      <c r="M87">
        <f t="shared" ca="1" si="302"/>
        <v>26.9</v>
      </c>
      <c r="N87">
        <f t="shared" ca="1" si="303"/>
        <v>38</v>
      </c>
      <c r="O87">
        <f t="shared" ca="1" si="304"/>
        <v>26.8999999913</v>
      </c>
      <c r="P87">
        <f t="shared" ca="1" si="305"/>
        <v>105</v>
      </c>
      <c r="Q87">
        <f t="shared" ca="1" si="306"/>
        <v>63</v>
      </c>
      <c r="R87">
        <f t="shared" ca="1" si="307"/>
        <v>13</v>
      </c>
      <c r="S87">
        <f t="shared" ca="1" si="308"/>
        <v>3</v>
      </c>
      <c r="T87">
        <f t="shared" ca="1" si="309"/>
        <v>98</v>
      </c>
      <c r="U87" t="str">
        <f t="shared" ca="1" si="293"/>
        <v>901996986936Peter Green</v>
      </c>
      <c r="V87">
        <f t="shared" ca="1" si="310"/>
        <v>43</v>
      </c>
      <c r="W87">
        <f t="shared" si="311"/>
        <v>86</v>
      </c>
      <c r="X87">
        <f t="shared" ca="1" si="312"/>
        <v>134</v>
      </c>
      <c r="Y87">
        <f t="shared" ca="1" si="313"/>
        <v>7</v>
      </c>
      <c r="Z87" t="str">
        <f t="shared" ca="1" si="314"/>
        <v>992Peter Greenzz</v>
      </c>
      <c r="AA87">
        <f t="shared" ca="1" si="315"/>
        <v>58</v>
      </c>
      <c r="AB87">
        <f t="shared" si="316"/>
        <v>86</v>
      </c>
      <c r="AC87">
        <f t="shared" ca="1" si="317"/>
        <v>88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>
        <f t="shared" ca="1" si="294"/>
        <v>20.83</v>
      </c>
      <c r="DW87" t="str">
        <f t="shared" ca="1" si="414"/>
        <v>LOST</v>
      </c>
      <c r="DX87">
        <f t="shared" ca="1" si="415"/>
        <v>3</v>
      </c>
      <c r="DY87">
        <f t="shared" ca="1" si="416"/>
        <v>1</v>
      </c>
      <c r="DZ87">
        <f t="shared" ca="1" si="417"/>
        <v>1</v>
      </c>
      <c r="EA87">
        <f t="shared" ca="1" si="418"/>
        <v>0</v>
      </c>
      <c r="EB87">
        <f t="shared" ca="1" si="419"/>
        <v>0</v>
      </c>
      <c r="EC87">
        <f t="shared" ca="1" si="420"/>
        <v>0</v>
      </c>
      <c r="ED87">
        <f t="shared" ca="1" si="421"/>
        <v>0</v>
      </c>
      <c r="EE87">
        <f t="shared" ca="1" si="422"/>
        <v>40</v>
      </c>
      <c r="EF87">
        <f t="shared" ca="1" si="423"/>
        <v>18</v>
      </c>
      <c r="EG87">
        <f t="shared" ca="1" si="424"/>
        <v>0</v>
      </c>
      <c r="EH87">
        <f t="shared" ca="1" si="425"/>
        <v>21.27</v>
      </c>
      <c r="EI87" t="str">
        <f t="shared" ca="1" si="426"/>
        <v>WON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1</v>
      </c>
      <c r="EN87">
        <f t="shared" ca="1" si="431"/>
        <v>0</v>
      </c>
      <c r="EO87">
        <f t="shared" ca="1" si="432"/>
        <v>0</v>
      </c>
      <c r="EP87">
        <f t="shared" ca="1" si="433"/>
        <v>36</v>
      </c>
      <c r="EQ87">
        <f t="shared" ca="1" si="434"/>
        <v>47</v>
      </c>
      <c r="ER87">
        <f t="shared" ca="1" si="435"/>
        <v>28</v>
      </c>
      <c r="ES87">
        <f t="shared" ca="1" si="436"/>
        <v>0</v>
      </c>
      <c r="ET87">
        <f t="shared" ca="1" si="437"/>
        <v>22.58</v>
      </c>
      <c r="EU87" t="str">
        <f t="shared" ca="1" si="438"/>
        <v>LOST</v>
      </c>
      <c r="EV87">
        <f t="shared" ca="1" si="439"/>
        <v>3</v>
      </c>
      <c r="EW87">
        <f t="shared" ca="1" si="440"/>
        <v>1</v>
      </c>
      <c r="EX87">
        <f t="shared" ca="1" si="441"/>
        <v>0</v>
      </c>
      <c r="EY87">
        <f t="shared" ca="1" si="442"/>
        <v>0</v>
      </c>
      <c r="EZ87">
        <f t="shared" ca="1" si="443"/>
        <v>0</v>
      </c>
      <c r="FA87">
        <f t="shared" ca="1" si="444"/>
        <v>0</v>
      </c>
      <c r="FB87">
        <f t="shared" ca="1" si="445"/>
        <v>0</v>
      </c>
      <c r="FC87">
        <f t="shared" ca="1" si="446"/>
        <v>90</v>
      </c>
      <c r="FD87">
        <f t="shared" ca="1" si="447"/>
        <v>56</v>
      </c>
      <c r="FE87">
        <f t="shared" ca="1" si="448"/>
        <v>0</v>
      </c>
      <c r="FF87">
        <f t="shared" ca="1" si="449"/>
        <v>19.64</v>
      </c>
      <c r="FG87" t="str">
        <f t="shared" ca="1" si="450"/>
        <v>WON</v>
      </c>
      <c r="FH87">
        <f t="shared" ca="1" si="451"/>
        <v>5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40</v>
      </c>
      <c r="FP87">
        <f t="shared" ca="1" si="459"/>
        <v>10</v>
      </c>
      <c r="FQ87">
        <f t="shared" ca="1" si="460"/>
        <v>0</v>
      </c>
      <c r="FR87">
        <f t="shared" ca="1" si="461"/>
        <v>20.11</v>
      </c>
      <c r="FS87" t="str">
        <f t="shared" ca="1" si="462"/>
        <v>WON</v>
      </c>
      <c r="FT87">
        <f t="shared" ca="1" si="463"/>
        <v>8</v>
      </c>
      <c r="FU87">
        <f t="shared" ca="1" si="464"/>
        <v>0</v>
      </c>
      <c r="FV87">
        <f t="shared" ca="1" si="465"/>
        <v>0</v>
      </c>
      <c r="FW87">
        <f t="shared" ca="1" si="466"/>
        <v>1</v>
      </c>
      <c r="FX87">
        <f t="shared" ca="1" si="467"/>
        <v>0</v>
      </c>
      <c r="FY87">
        <f t="shared" ca="1" si="468"/>
        <v>16</v>
      </c>
      <c r="FZ87">
        <f t="shared" ca="1" si="469"/>
        <v>0</v>
      </c>
      <c r="GA87">
        <f t="shared" ca="1" si="470"/>
        <v>36</v>
      </c>
      <c r="GB87">
        <f t="shared" ca="1" si="471"/>
        <v>0</v>
      </c>
      <c r="GC87">
        <f t="shared" ca="1" si="472"/>
        <v>4</v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153</v>
      </c>
      <c r="M88">
        <f t="shared" ca="1" si="302"/>
        <v>22.83</v>
      </c>
      <c r="N88">
        <f t="shared" ca="1" si="303"/>
        <v>91</v>
      </c>
      <c r="O88">
        <f t="shared" ca="1" si="304"/>
        <v>22.829999991199998</v>
      </c>
      <c r="P88">
        <f t="shared" ca="1" si="305"/>
        <v>83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111</v>
      </c>
      <c r="W88">
        <f t="shared" si="311"/>
        <v>87</v>
      </c>
      <c r="X88">
        <f t="shared" ca="1" si="312"/>
        <v>102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92</v>
      </c>
      <c r="AB88">
        <f t="shared" si="316"/>
        <v>87</v>
      </c>
      <c r="AC88">
        <f t="shared" ca="1" si="317"/>
        <v>89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Terry Dersley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7"/>
        <v>2</v>
      </c>
      <c r="H89">
        <f t="shared" ca="1" si="298"/>
        <v>66.666666666666657</v>
      </c>
      <c r="I89">
        <f t="shared" ca="1" si="292"/>
        <v>22.083333333333332</v>
      </c>
      <c r="J89">
        <f t="shared" ca="1" si="299"/>
        <v>24.083333333333332</v>
      </c>
      <c r="K89">
        <f t="shared" ca="1" si="300"/>
        <v>24.083333324433333</v>
      </c>
      <c r="L89">
        <f t="shared" ca="1" si="301"/>
        <v>156</v>
      </c>
      <c r="M89">
        <f t="shared" ca="1" si="302"/>
        <v>23.89</v>
      </c>
      <c r="N89">
        <f t="shared" ca="1" si="303"/>
        <v>79</v>
      </c>
      <c r="O89">
        <f t="shared" ca="1" si="304"/>
        <v>23.889999991100002</v>
      </c>
      <c r="P89">
        <f t="shared" ca="1" si="305"/>
        <v>42</v>
      </c>
      <c r="Q89">
        <f t="shared" ca="1" si="306"/>
        <v>18</v>
      </c>
      <c r="R89">
        <f t="shared" ca="1" si="307"/>
        <v>5</v>
      </c>
      <c r="S89">
        <f t="shared" ca="1" si="308"/>
        <v>0</v>
      </c>
      <c r="T89">
        <f t="shared" ca="1" si="309"/>
        <v>28</v>
      </c>
      <c r="U89" t="str">
        <f t="shared" ca="1" si="293"/>
        <v>971999994981Terry Dersley</v>
      </c>
      <c r="V89">
        <f t="shared" ca="1" si="310"/>
        <v>94</v>
      </c>
      <c r="W89">
        <f t="shared" si="311"/>
        <v>88</v>
      </c>
      <c r="X89">
        <f t="shared" ca="1" si="312"/>
        <v>227</v>
      </c>
      <c r="Y89">
        <f t="shared" ca="1" si="313"/>
        <v>3</v>
      </c>
      <c r="Z89" t="str">
        <f t="shared" ca="1" si="314"/>
        <v>996Terry Dersleyzz</v>
      </c>
      <c r="AA89">
        <f t="shared" ca="1" si="315"/>
        <v>86</v>
      </c>
      <c r="AB89">
        <f t="shared" si="316"/>
        <v>88</v>
      </c>
      <c r="AC89">
        <f t="shared" ca="1" si="317"/>
        <v>65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>
        <f t="shared" ca="1" si="425"/>
        <v>23.89</v>
      </c>
      <c r="EI89" t="str">
        <f t="shared" ca="1" si="426"/>
        <v>WON</v>
      </c>
      <c r="EJ89">
        <f t="shared" ca="1" si="427"/>
        <v>8</v>
      </c>
      <c r="EK89">
        <f t="shared" ca="1" si="428"/>
        <v>2</v>
      </c>
      <c r="EL89">
        <f t="shared" ca="1" si="429"/>
        <v>0</v>
      </c>
      <c r="EM89">
        <f t="shared" ca="1" si="430"/>
        <v>2</v>
      </c>
      <c r="EN89">
        <f t="shared" ca="1" si="431"/>
        <v>42</v>
      </c>
      <c r="EO89">
        <f t="shared" ca="1" si="432"/>
        <v>0</v>
      </c>
      <c r="EP89">
        <f t="shared" ca="1" si="433"/>
        <v>0</v>
      </c>
      <c r="EQ89">
        <f t="shared" ca="1" si="434"/>
        <v>40</v>
      </c>
      <c r="ER89">
        <f t="shared" ca="1" si="435"/>
        <v>74</v>
      </c>
      <c r="ES89">
        <f t="shared" ca="1" si="436"/>
        <v>32</v>
      </c>
      <c r="ET89">
        <f t="shared" ca="1" si="437"/>
        <v>20.37</v>
      </c>
      <c r="EU89" t="str">
        <f t="shared" ca="1" si="438"/>
        <v>WON</v>
      </c>
      <c r="EV89">
        <f t="shared" ca="1" si="439"/>
        <v>6</v>
      </c>
      <c r="EW89">
        <f t="shared" ca="1" si="440"/>
        <v>1</v>
      </c>
      <c r="EX89">
        <f t="shared" ca="1" si="441"/>
        <v>0</v>
      </c>
      <c r="EY89">
        <f t="shared" ca="1" si="442"/>
        <v>1</v>
      </c>
      <c r="EZ89">
        <f t="shared" ca="1" si="443"/>
        <v>0</v>
      </c>
      <c r="FA89">
        <f t="shared" ca="1" si="444"/>
        <v>40</v>
      </c>
      <c r="FB89">
        <f t="shared" ca="1" si="445"/>
        <v>68</v>
      </c>
      <c r="FC89">
        <f t="shared" ca="1" si="446"/>
        <v>0</v>
      </c>
      <c r="FD89">
        <f t="shared" ca="1" si="447"/>
        <v>0</v>
      </c>
      <c r="FE89">
        <f t="shared" ca="1" si="448"/>
        <v>57</v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>
        <f t="shared" ca="1" si="485"/>
        <v>21.99</v>
      </c>
      <c r="GQ89" t="str">
        <f t="shared" ca="1" si="486"/>
        <v>LOST</v>
      </c>
      <c r="GR89">
        <f t="shared" ca="1" si="487"/>
        <v>4</v>
      </c>
      <c r="GS89">
        <f t="shared" ca="1" si="488"/>
        <v>2</v>
      </c>
      <c r="GT89">
        <f t="shared" ca="1" si="489"/>
        <v>0</v>
      </c>
      <c r="GU89">
        <f t="shared" ca="1" si="490"/>
        <v>0</v>
      </c>
      <c r="GV89">
        <f t="shared" ca="1" si="491"/>
        <v>0</v>
      </c>
      <c r="GW89">
        <f t="shared" ca="1" si="492"/>
        <v>0</v>
      </c>
      <c r="GX89">
        <f t="shared" ca="1" si="493"/>
        <v>20</v>
      </c>
      <c r="GY89">
        <f t="shared" ca="1" si="494"/>
        <v>0</v>
      </c>
      <c r="GZ89">
        <f t="shared" ca="1" si="495"/>
        <v>40</v>
      </c>
      <c r="HA89">
        <f t="shared" ca="1" si="496"/>
        <v>0</v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Ben Sutton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1</v>
      </c>
      <c r="H90">
        <f t="shared" ca="1" si="298"/>
        <v>100</v>
      </c>
      <c r="I90">
        <f t="shared" ca="1" si="292"/>
        <v>28.36</v>
      </c>
      <c r="J90">
        <f t="shared" ca="1" si="299"/>
        <v>29.36</v>
      </c>
      <c r="K90">
        <f t="shared" ca="1" si="300"/>
        <v>29.359999990999999</v>
      </c>
      <c r="L90">
        <f t="shared" ca="1" si="301"/>
        <v>80</v>
      </c>
      <c r="M90">
        <f t="shared" ca="1" si="302"/>
        <v>28.36</v>
      </c>
      <c r="N90">
        <f t="shared" ca="1" si="303"/>
        <v>24</v>
      </c>
      <c r="O90">
        <f t="shared" ca="1" si="304"/>
        <v>28.359999990999999</v>
      </c>
      <c r="P90">
        <f t="shared" ca="1" si="305"/>
        <v>62</v>
      </c>
      <c r="Q90">
        <f t="shared" ca="1" si="306"/>
        <v>3</v>
      </c>
      <c r="R90">
        <f t="shared" ca="1" si="307"/>
        <v>3</v>
      </c>
      <c r="S90">
        <f t="shared" ca="1" si="308"/>
        <v>0</v>
      </c>
      <c r="T90">
        <f t="shared" ca="1" si="309"/>
        <v>9</v>
      </c>
      <c r="U90" t="str">
        <f t="shared" ca="1" si="293"/>
        <v>990999996996Ben Sutton</v>
      </c>
      <c r="V90">
        <f t="shared" ca="1" si="310"/>
        <v>108</v>
      </c>
      <c r="W90">
        <f t="shared" si="311"/>
        <v>89</v>
      </c>
      <c r="X90">
        <f t="shared" ca="1" si="312"/>
        <v>66</v>
      </c>
      <c r="Y90">
        <f t="shared" ca="1" si="313"/>
        <v>2</v>
      </c>
      <c r="Z90" t="str">
        <f t="shared" ca="1" si="314"/>
        <v>997Ben Suttonzz</v>
      </c>
      <c r="AA90">
        <f t="shared" ca="1" si="315"/>
        <v>87</v>
      </c>
      <c r="AB90">
        <f t="shared" si="316"/>
        <v>89</v>
      </c>
      <c r="AC90">
        <f t="shared" ca="1" si="317"/>
        <v>80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>
        <f t="shared" ca="1" si="485"/>
        <v>28.36</v>
      </c>
      <c r="GQ90" t="str">
        <f t="shared" ca="1" si="486"/>
        <v>WON</v>
      </c>
      <c r="GR90">
        <f t="shared" ca="1" si="487"/>
        <v>3</v>
      </c>
      <c r="GS90">
        <f t="shared" ca="1" si="488"/>
        <v>3</v>
      </c>
      <c r="GT90">
        <f t="shared" ca="1" si="489"/>
        <v>0</v>
      </c>
      <c r="GU90">
        <f t="shared" ca="1" si="490"/>
        <v>2</v>
      </c>
      <c r="GV90">
        <f t="shared" ca="1" si="491"/>
        <v>52</v>
      </c>
      <c r="GW90">
        <f t="shared" ca="1" si="492"/>
        <v>32</v>
      </c>
      <c r="GX90">
        <f t="shared" ca="1" si="493"/>
        <v>40</v>
      </c>
      <c r="GY90">
        <f t="shared" ca="1" si="494"/>
        <v>32</v>
      </c>
      <c r="GZ90">
        <f t="shared" ca="1" si="495"/>
        <v>0</v>
      </c>
      <c r="HA90">
        <f t="shared" ca="1" si="496"/>
        <v>0</v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30</v>
      </c>
      <c r="M91">
        <f t="shared" ca="1" si="302"/>
        <v>0</v>
      </c>
      <c r="N91">
        <f t="shared" ca="1" si="303"/>
        <v>129</v>
      </c>
      <c r="O91">
        <f t="shared" ca="1" si="304"/>
        <v>-1</v>
      </c>
      <c r="P91">
        <f t="shared" ca="1" si="305"/>
        <v>65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160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56</v>
      </c>
      <c r="M92">
        <f t="shared" ca="1" si="302"/>
        <v>0</v>
      </c>
      <c r="N92">
        <f t="shared" ca="1" si="303"/>
        <v>129</v>
      </c>
      <c r="O92">
        <f t="shared" ca="1" si="304"/>
        <v>-1</v>
      </c>
      <c r="P92">
        <f t="shared" ca="1" si="305"/>
        <v>87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181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156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76</v>
      </c>
      <c r="M93">
        <f t="shared" ca="1" si="302"/>
        <v>0</v>
      </c>
      <c r="N93">
        <f t="shared" ca="1" si="303"/>
        <v>129</v>
      </c>
      <c r="O93">
        <f t="shared" ca="1" si="304"/>
        <v>-1</v>
      </c>
      <c r="P93">
        <f t="shared" ca="1" si="305"/>
        <v>82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32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87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65</v>
      </c>
      <c r="M94">
        <f t="shared" ca="1" si="302"/>
        <v>0</v>
      </c>
      <c r="N94">
        <f t="shared" ca="1" si="303"/>
        <v>129</v>
      </c>
      <c r="O94">
        <f t="shared" ca="1" si="304"/>
        <v>-1</v>
      </c>
      <c r="P94">
        <f t="shared" ca="1" si="305"/>
        <v>56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65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83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60</v>
      </c>
      <c r="M95">
        <f t="shared" ca="1" si="302"/>
        <v>0</v>
      </c>
      <c r="N95">
        <f t="shared" ca="1" si="303"/>
        <v>129</v>
      </c>
      <c r="O95">
        <f t="shared" ca="1" si="304"/>
        <v>-1</v>
      </c>
      <c r="P95">
        <f t="shared" ca="1" si="305"/>
        <v>76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88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215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102</v>
      </c>
      <c r="M96">
        <f t="shared" ca="1" si="302"/>
        <v>0</v>
      </c>
      <c r="N96">
        <f t="shared" ca="1" si="303"/>
        <v>129</v>
      </c>
      <c r="O96">
        <f t="shared" ca="1" si="304"/>
        <v>-1</v>
      </c>
      <c r="P96">
        <f t="shared" ca="1" si="305"/>
        <v>36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110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137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53</v>
      </c>
      <c r="M97">
        <f t="shared" ca="1" si="302"/>
        <v>0</v>
      </c>
      <c r="N97">
        <f t="shared" ca="1" si="303"/>
        <v>129</v>
      </c>
      <c r="O97">
        <f t="shared" ca="1" si="304"/>
        <v>-1</v>
      </c>
      <c r="P97">
        <f t="shared" ca="1" si="305"/>
        <v>155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41</v>
      </c>
      <c r="M98">
        <f t="shared" ca="1" si="302"/>
        <v>0</v>
      </c>
      <c r="N98">
        <f t="shared" ca="1" si="303"/>
        <v>129</v>
      </c>
      <c r="O98">
        <f t="shared" ca="1" si="304"/>
        <v>-1</v>
      </c>
      <c r="P98">
        <f t="shared" ca="1" si="305"/>
        <v>130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53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136</v>
      </c>
      <c r="M99">
        <f t="shared" ca="1" si="302"/>
        <v>0</v>
      </c>
      <c r="N99">
        <f t="shared" ca="1" si="303"/>
        <v>129</v>
      </c>
      <c r="O99">
        <f t="shared" ca="1" si="304"/>
        <v>-1</v>
      </c>
      <c r="P99">
        <f t="shared" ca="1" si="305"/>
        <v>157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155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112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114</v>
      </c>
      <c r="M100">
        <f t="shared" ca="1" si="302"/>
        <v>0</v>
      </c>
      <c r="N100">
        <f t="shared" ca="1" si="303"/>
        <v>129</v>
      </c>
      <c r="O100">
        <f t="shared" ca="1" si="304"/>
        <v>-1</v>
      </c>
      <c r="P100">
        <f t="shared" ca="1" si="305"/>
        <v>60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83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53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81</v>
      </c>
      <c r="M101">
        <f t="shared" ca="1" si="302"/>
        <v>0</v>
      </c>
      <c r="N101">
        <f t="shared" ca="1" si="303"/>
        <v>129</v>
      </c>
      <c r="O101">
        <f t="shared" ca="1" si="304"/>
        <v>-1</v>
      </c>
      <c r="P101">
        <f t="shared" ca="1" si="305"/>
        <v>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156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137</v>
      </c>
      <c r="M102">
        <f t="shared" ca="1" si="302"/>
        <v>30.69</v>
      </c>
      <c r="N102">
        <f t="shared" ca="1" si="303"/>
        <v>13</v>
      </c>
      <c r="O102">
        <f t="shared" ca="1" si="304"/>
        <v>30.6899999898</v>
      </c>
      <c r="P102">
        <f t="shared" ca="1" si="305"/>
        <v>66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82</v>
      </c>
      <c r="W102">
        <f t="shared" si="311"/>
        <v>101</v>
      </c>
      <c r="X102">
        <f t="shared" ca="1" si="312"/>
        <v>41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68</v>
      </c>
      <c r="AB102">
        <f t="shared" si="316"/>
        <v>101</v>
      </c>
      <c r="AC102">
        <f t="shared" ca="1" si="317"/>
        <v>155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0</v>
      </c>
      <c r="H103">
        <f t="shared" ca="1" si="298"/>
        <v>0</v>
      </c>
      <c r="I103">
        <f t="shared" ca="1" si="292"/>
        <v>21.68</v>
      </c>
      <c r="J103">
        <f t="shared" ca="1" si="299"/>
        <v>21.68</v>
      </c>
      <c r="K103">
        <f t="shared" ca="1" si="300"/>
        <v>21.679999989700001</v>
      </c>
      <c r="L103">
        <f t="shared" ca="1" si="301"/>
        <v>157</v>
      </c>
      <c r="M103">
        <f t="shared" ca="1" si="302"/>
        <v>24.91</v>
      </c>
      <c r="N103">
        <f t="shared" ca="1" si="303"/>
        <v>70</v>
      </c>
      <c r="O103">
        <f t="shared" ca="1" si="304"/>
        <v>24.909999989700001</v>
      </c>
      <c r="P103">
        <f t="shared" ca="1" si="305"/>
        <v>41</v>
      </c>
      <c r="Q103">
        <f t="shared" ca="1" si="306"/>
        <v>25</v>
      </c>
      <c r="R103">
        <f t="shared" ca="1" si="307"/>
        <v>4</v>
      </c>
      <c r="S103">
        <f t="shared" ca="1" si="308"/>
        <v>1</v>
      </c>
      <c r="T103">
        <f t="shared" ca="1" si="309"/>
        <v>36</v>
      </c>
      <c r="U103" t="str">
        <f t="shared" ca="1" si="293"/>
        <v>963998995974Dave McIntosh</v>
      </c>
      <c r="V103">
        <f t="shared" ca="1" si="310"/>
        <v>87</v>
      </c>
      <c r="W103">
        <f t="shared" si="311"/>
        <v>102</v>
      </c>
      <c r="X103">
        <f t="shared" ca="1" si="312"/>
        <v>34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122</v>
      </c>
      <c r="AB103">
        <f t="shared" si="316"/>
        <v>102</v>
      </c>
      <c r="AC103">
        <f t="shared" ca="1" si="317"/>
        <v>32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18.63</v>
      </c>
      <c r="FS103" t="str">
        <f t="shared" ca="1" si="462"/>
        <v>LOST</v>
      </c>
      <c r="FT103">
        <f t="shared" ca="1" si="463"/>
        <v>3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24.91</v>
      </c>
      <c r="GE103" t="str">
        <f t="shared" ca="1" si="474"/>
        <v>LOST</v>
      </c>
      <c r="GF103">
        <f t="shared" ca="1" si="475"/>
        <v>7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14</v>
      </c>
      <c r="G104">
        <f t="shared" ca="1" si="297"/>
        <v>6</v>
      </c>
      <c r="H104">
        <f t="shared" ca="1" si="298"/>
        <v>42.857142857142854</v>
      </c>
      <c r="I104">
        <f t="shared" ca="1" si="292"/>
        <v>22.927142857142854</v>
      </c>
      <c r="J104">
        <f t="shared" ca="1" si="299"/>
        <v>28.927142857142854</v>
      </c>
      <c r="K104">
        <f t="shared" ca="1" si="300"/>
        <v>28.927142846742854</v>
      </c>
      <c r="L104">
        <f t="shared" ca="1" si="301"/>
        <v>109</v>
      </c>
      <c r="M104">
        <f t="shared" ca="1" si="302"/>
        <v>26.37</v>
      </c>
      <c r="N104">
        <f t="shared" ca="1" si="303"/>
        <v>50</v>
      </c>
      <c r="O104">
        <f t="shared" ca="1" si="304"/>
        <v>26.3699999896</v>
      </c>
      <c r="P104">
        <f t="shared" ca="1" si="305"/>
        <v>110</v>
      </c>
      <c r="Q104">
        <f t="shared" ca="1" si="306"/>
        <v>58</v>
      </c>
      <c r="R104">
        <f t="shared" ca="1" si="307"/>
        <v>20</v>
      </c>
      <c r="S104">
        <f t="shared" ca="1" si="308"/>
        <v>5</v>
      </c>
      <c r="T104">
        <f t="shared" ca="1" si="309"/>
        <v>113</v>
      </c>
      <c r="U104" t="str">
        <f t="shared" ca="1" si="293"/>
        <v>886994979941David Read</v>
      </c>
      <c r="V104">
        <f t="shared" ca="1" si="310"/>
        <v>36</v>
      </c>
      <c r="W104">
        <f t="shared" si="311"/>
        <v>103</v>
      </c>
      <c r="X104">
        <f t="shared" ca="1" si="312"/>
        <v>236</v>
      </c>
      <c r="Y104">
        <f t="shared" ca="1" si="313"/>
        <v>10</v>
      </c>
      <c r="Z104" t="str">
        <f t="shared" ca="1" si="314"/>
        <v>989David Readzz</v>
      </c>
      <c r="AA104">
        <f t="shared" ca="1" si="315"/>
        <v>35</v>
      </c>
      <c r="AB104">
        <f t="shared" si="316"/>
        <v>103</v>
      </c>
      <c r="AC104">
        <f t="shared" ca="1" si="317"/>
        <v>60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24.76</v>
      </c>
      <c r="DW104" t="str">
        <f t="shared" ca="1" si="414"/>
        <v>WON</v>
      </c>
      <c r="DX104">
        <f t="shared" ca="1" si="415"/>
        <v>6</v>
      </c>
      <c r="DY104">
        <f t="shared" ca="1" si="416"/>
        <v>1</v>
      </c>
      <c r="DZ104">
        <f t="shared" ca="1" si="417"/>
        <v>0</v>
      </c>
      <c r="EA104">
        <f t="shared" ca="1" si="418"/>
        <v>1</v>
      </c>
      <c r="EB104">
        <f t="shared" ca="1" si="419"/>
        <v>0</v>
      </c>
      <c r="EC104">
        <f t="shared" ca="1" si="420"/>
        <v>109</v>
      </c>
      <c r="ED104">
        <f t="shared" ca="1" si="421"/>
        <v>10</v>
      </c>
      <c r="EE104">
        <f t="shared" ca="1" si="422"/>
        <v>0</v>
      </c>
      <c r="EF104">
        <f t="shared" ca="1" si="423"/>
        <v>20</v>
      </c>
      <c r="EG104">
        <f t="shared" ca="1" si="424"/>
        <v>0</v>
      </c>
      <c r="EH104">
        <f t="shared" ca="1" si="425"/>
        <v>22.94</v>
      </c>
      <c r="EI104" t="str">
        <f t="shared" ca="1" si="426"/>
        <v>WON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40</v>
      </c>
      <c r="ER104">
        <f t="shared" ca="1" si="435"/>
        <v>4</v>
      </c>
      <c r="ES104">
        <f t="shared" ca="1" si="436"/>
        <v>0</v>
      </c>
      <c r="ET104">
        <f t="shared" ca="1" si="437"/>
        <v>21.85</v>
      </c>
      <c r="EU104" t="str">
        <f t="shared" ca="1" si="438"/>
        <v>LOST</v>
      </c>
      <c r="EV104">
        <f t="shared" ca="1" si="439"/>
        <v>5</v>
      </c>
      <c r="EW104">
        <f t="shared" ca="1" si="440"/>
        <v>2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32</v>
      </c>
      <c r="FD104">
        <f t="shared" ca="1" si="447"/>
        <v>0</v>
      </c>
      <c r="FE104">
        <f t="shared" ca="1" si="448"/>
        <v>0</v>
      </c>
      <c r="FF104">
        <f t="shared" ca="1" si="449"/>
        <v>26.37</v>
      </c>
      <c r="FG104" t="str">
        <f t="shared" ca="1" si="450"/>
        <v>WON</v>
      </c>
      <c r="FH104">
        <f t="shared" ca="1" si="451"/>
        <v>6</v>
      </c>
      <c r="FI104">
        <f t="shared" ca="1" si="452"/>
        <v>2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52</v>
      </c>
      <c r="FO104">
        <f t="shared" ca="1" si="458"/>
        <v>12</v>
      </c>
      <c r="FP104">
        <f t="shared" ca="1" si="459"/>
        <v>0</v>
      </c>
      <c r="FQ104">
        <f t="shared" ca="1" si="460"/>
        <v>0</v>
      </c>
      <c r="FR104">
        <f t="shared" ca="1" si="461"/>
        <v>24.02</v>
      </c>
      <c r="FS104" t="str">
        <f t="shared" ca="1" si="462"/>
        <v>LOST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39</v>
      </c>
      <c r="GA104">
        <f t="shared" ca="1" si="470"/>
        <v>0</v>
      </c>
      <c r="GB104">
        <f t="shared" ca="1" si="471"/>
        <v>60</v>
      </c>
      <c r="GC104">
        <f t="shared" ca="1" si="472"/>
        <v>0</v>
      </c>
      <c r="GD104">
        <f t="shared" ca="1" si="473"/>
        <v>24.79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1</v>
      </c>
      <c r="GI104">
        <f t="shared" ca="1" si="478"/>
        <v>0</v>
      </c>
      <c r="GJ104">
        <f t="shared" ca="1" si="479"/>
        <v>0</v>
      </c>
      <c r="GK104">
        <f t="shared" ca="1" si="480"/>
        <v>0</v>
      </c>
      <c r="GL104">
        <f t="shared" ca="1" si="481"/>
        <v>60</v>
      </c>
      <c r="GM104">
        <f t="shared" ca="1" si="482"/>
        <v>0</v>
      </c>
      <c r="GN104">
        <f t="shared" ca="1" si="483"/>
        <v>0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7"/>
        <v>9</v>
      </c>
      <c r="H105">
        <f t="shared" ca="1" si="298"/>
        <v>64.285714285714292</v>
      </c>
      <c r="I105">
        <f t="shared" ca="1" si="292"/>
        <v>23.735714285714284</v>
      </c>
      <c r="J105">
        <f t="shared" ca="1" si="299"/>
        <v>32.73571428571428</v>
      </c>
      <c r="K105">
        <f t="shared" ca="1" si="300"/>
        <v>32.735714275214278</v>
      </c>
      <c r="L105">
        <f t="shared" ca="1" si="301"/>
        <v>61</v>
      </c>
      <c r="M105">
        <f t="shared" ca="1" si="302"/>
        <v>29.43</v>
      </c>
      <c r="N105">
        <f t="shared" ca="1" si="303"/>
        <v>17</v>
      </c>
      <c r="O105">
        <f t="shared" ca="1" si="304"/>
        <v>29.429999989500001</v>
      </c>
      <c r="P105">
        <f t="shared" ca="1" si="305"/>
        <v>53</v>
      </c>
      <c r="Q105">
        <f t="shared" ca="1" si="306"/>
        <v>60</v>
      </c>
      <c r="R105">
        <f t="shared" ca="1" si="307"/>
        <v>25</v>
      </c>
      <c r="S105">
        <f t="shared" ca="1" si="308"/>
        <v>8</v>
      </c>
      <c r="T105">
        <f t="shared" ca="1" si="309"/>
        <v>134</v>
      </c>
      <c r="U105" t="str">
        <f t="shared" ca="1" si="293"/>
        <v>865991974939Ben West</v>
      </c>
      <c r="V105">
        <f t="shared" ca="1" si="310"/>
        <v>22</v>
      </c>
      <c r="W105">
        <f t="shared" si="311"/>
        <v>104</v>
      </c>
      <c r="X105">
        <f t="shared" ca="1" si="312"/>
        <v>157</v>
      </c>
      <c r="Y105">
        <f t="shared" ca="1" si="313"/>
        <v>11</v>
      </c>
      <c r="Z105" t="str">
        <f t="shared" ca="1" si="314"/>
        <v>988Ben Westzz</v>
      </c>
      <c r="AA105">
        <f t="shared" ca="1" si="315"/>
        <v>27</v>
      </c>
      <c r="AB105">
        <f t="shared" si="316"/>
        <v>104</v>
      </c>
      <c r="AC105">
        <f t="shared" ca="1" si="317"/>
        <v>31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>
        <f t="shared" ca="1" si="294"/>
        <v>18</v>
      </c>
      <c r="DW105" t="str">
        <f t="shared" ca="1" si="414"/>
        <v>LOST</v>
      </c>
      <c r="DX105">
        <f t="shared" ca="1" si="415"/>
        <v>6</v>
      </c>
      <c r="DY105">
        <f t="shared" ca="1" si="416"/>
        <v>0</v>
      </c>
      <c r="DZ105">
        <f t="shared" ca="1" si="417"/>
        <v>1</v>
      </c>
      <c r="EA105">
        <f t="shared" ca="1" si="418"/>
        <v>1</v>
      </c>
      <c r="EB105">
        <f t="shared" ca="1" si="419"/>
        <v>20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25.59</v>
      </c>
      <c r="EI105" t="str">
        <f t="shared" ca="1" si="426"/>
        <v>WON</v>
      </c>
      <c r="EJ105">
        <f t="shared" ca="1" si="427"/>
        <v>3</v>
      </c>
      <c r="EK105">
        <f t="shared" ca="1" si="428"/>
        <v>4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40</v>
      </c>
      <c r="EP105">
        <f t="shared" ca="1" si="433"/>
        <v>0</v>
      </c>
      <c r="EQ105">
        <f t="shared" ca="1" si="434"/>
        <v>73</v>
      </c>
      <c r="ER105">
        <f t="shared" ca="1" si="435"/>
        <v>0</v>
      </c>
      <c r="ES105">
        <f t="shared" ca="1" si="436"/>
        <v>32</v>
      </c>
      <c r="ET105">
        <f t="shared" ca="1" si="437"/>
        <v>28.05</v>
      </c>
      <c r="EU105" t="str">
        <f t="shared" ca="1" si="438"/>
        <v>LOST</v>
      </c>
      <c r="EV105">
        <f t="shared" ca="1" si="439"/>
        <v>7</v>
      </c>
      <c r="EW105">
        <f t="shared" ca="1" si="440"/>
        <v>2</v>
      </c>
      <c r="EX105">
        <f t="shared" ca="1" si="441"/>
        <v>1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36</v>
      </c>
      <c r="FC105">
        <f t="shared" ca="1" si="446"/>
        <v>0</v>
      </c>
      <c r="FD105">
        <f t="shared" ca="1" si="447"/>
        <v>56</v>
      </c>
      <c r="FE105">
        <f t="shared" ca="1" si="448"/>
        <v>0</v>
      </c>
      <c r="FF105">
        <f t="shared" ca="1" si="449"/>
        <v>25.39</v>
      </c>
      <c r="FG105" t="str">
        <f t="shared" ca="1" si="450"/>
        <v>WON</v>
      </c>
      <c r="FH105">
        <f t="shared" ca="1" si="451"/>
        <v>5</v>
      </c>
      <c r="FI105">
        <f t="shared" ca="1" si="452"/>
        <v>2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36</v>
      </c>
      <c r="FN105">
        <f t="shared" ca="1" si="457"/>
        <v>0</v>
      </c>
      <c r="FO105">
        <f t="shared" ca="1" si="458"/>
        <v>96</v>
      </c>
      <c r="FP105">
        <f t="shared" ca="1" si="459"/>
        <v>0</v>
      </c>
      <c r="FQ105">
        <f t="shared" ca="1" si="460"/>
        <v>20</v>
      </c>
      <c r="FR105">
        <f t="shared" ca="1" si="461"/>
        <v>22.05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8</v>
      </c>
      <c r="FZ105">
        <f t="shared" ca="1" si="469"/>
        <v>80</v>
      </c>
      <c r="GA105">
        <f t="shared" ca="1" si="470"/>
        <v>0</v>
      </c>
      <c r="GB105">
        <f t="shared" ca="1" si="471"/>
        <v>4</v>
      </c>
      <c r="GC105">
        <f t="shared" ca="1" si="472"/>
        <v>0</v>
      </c>
      <c r="GD105">
        <f t="shared" ca="1" si="473"/>
        <v>24.47</v>
      </c>
      <c r="GE105" t="str">
        <f t="shared" ca="1" si="474"/>
        <v>WON</v>
      </c>
      <c r="GF105">
        <f t="shared" ca="1" si="475"/>
        <v>5</v>
      </c>
      <c r="GG105">
        <f t="shared" ca="1" si="476"/>
        <v>1</v>
      </c>
      <c r="GH105">
        <f t="shared" ca="1" si="477"/>
        <v>1</v>
      </c>
      <c r="GI105">
        <f t="shared" ca="1" si="478"/>
        <v>1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36</v>
      </c>
      <c r="GN105">
        <f t="shared" ca="1" si="483"/>
        <v>56</v>
      </c>
      <c r="GO105">
        <f t="shared" ca="1" si="484"/>
        <v>32</v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13</v>
      </c>
      <c r="G106">
        <f t="shared" ca="1" si="297"/>
        <v>5</v>
      </c>
      <c r="H106">
        <f t="shared" ca="1" si="298"/>
        <v>38.461538461538467</v>
      </c>
      <c r="I106">
        <f t="shared" ca="1" si="292"/>
        <v>20.986153846153847</v>
      </c>
      <c r="J106">
        <f t="shared" ca="1" si="299"/>
        <v>25.986153846153847</v>
      </c>
      <c r="K106">
        <f t="shared" ca="1" si="300"/>
        <v>25.986153835553846</v>
      </c>
      <c r="L106">
        <f t="shared" ca="1" si="301"/>
        <v>66</v>
      </c>
      <c r="M106">
        <f t="shared" ca="1" si="302"/>
        <v>23.21</v>
      </c>
      <c r="N106">
        <f t="shared" ca="1" si="303"/>
        <v>86</v>
      </c>
      <c r="O106">
        <f t="shared" ca="1" si="304"/>
        <v>23.2099999894</v>
      </c>
      <c r="P106">
        <f t="shared" ca="1" si="305"/>
        <v>136</v>
      </c>
      <c r="Q106">
        <f t="shared" ca="1" si="306"/>
        <v>49</v>
      </c>
      <c r="R106">
        <f t="shared" ca="1" si="307"/>
        <v>10</v>
      </c>
      <c r="S106">
        <f t="shared" ca="1" si="308"/>
        <v>2</v>
      </c>
      <c r="T106">
        <f t="shared" ca="1" si="309"/>
        <v>75</v>
      </c>
      <c r="U106" t="str">
        <f t="shared" ca="1" si="293"/>
        <v>924997989950James Taylor</v>
      </c>
      <c r="V106">
        <f t="shared" ca="1" si="310"/>
        <v>64</v>
      </c>
      <c r="W106">
        <f t="shared" si="311"/>
        <v>105</v>
      </c>
      <c r="X106">
        <f t="shared" ca="1" si="312"/>
        <v>62</v>
      </c>
      <c r="Y106">
        <f t="shared" ca="1" si="313"/>
        <v>6</v>
      </c>
      <c r="Z106" t="str">
        <f t="shared" ca="1" si="314"/>
        <v>993James Taylorzz</v>
      </c>
      <c r="AA106">
        <f t="shared" ca="1" si="315"/>
        <v>65</v>
      </c>
      <c r="AB106">
        <f t="shared" si="316"/>
        <v>105</v>
      </c>
      <c r="AC106">
        <f t="shared" ca="1" si="317"/>
        <v>110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>
        <f t="shared" ca="1" si="294"/>
        <v>21.32</v>
      </c>
      <c r="DW106" t="str">
        <f t="shared" ca="1" si="414"/>
        <v>LOST</v>
      </c>
      <c r="DX106">
        <f t="shared" ca="1" si="415"/>
        <v>4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40</v>
      </c>
      <c r="EF106">
        <f t="shared" ca="1" si="423"/>
        <v>44</v>
      </c>
      <c r="EG106">
        <f t="shared" ca="1" si="424"/>
        <v>0</v>
      </c>
      <c r="EH106">
        <f t="shared" ca="1" si="425"/>
        <v>20.86</v>
      </c>
      <c r="EI106" t="str">
        <f t="shared" ca="1" si="426"/>
        <v>LOST</v>
      </c>
      <c r="EJ106">
        <f t="shared" ca="1" si="427"/>
        <v>2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0</v>
      </c>
      <c r="EQ106">
        <f t="shared" ca="1" si="434"/>
        <v>0</v>
      </c>
      <c r="ER106">
        <f t="shared" ca="1" si="435"/>
        <v>0</v>
      </c>
      <c r="ES106">
        <f t="shared" ca="1" si="436"/>
        <v>0</v>
      </c>
      <c r="ET106">
        <f t="shared" ca="1" si="437"/>
        <v>21.68</v>
      </c>
      <c r="EU106" t="str">
        <f t="shared" ca="1" si="438"/>
        <v>WON</v>
      </c>
      <c r="EV106">
        <f t="shared" ca="1" si="439"/>
        <v>5</v>
      </c>
      <c r="EW106">
        <f t="shared" ca="1" si="440"/>
        <v>1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40</v>
      </c>
      <c r="FB106">
        <f t="shared" ca="1" si="445"/>
        <v>0</v>
      </c>
      <c r="FC106">
        <f t="shared" ca="1" si="446"/>
        <v>40</v>
      </c>
      <c r="FD106">
        <f t="shared" ca="1" si="447"/>
        <v>56</v>
      </c>
      <c r="FE106">
        <f t="shared" ca="1" si="448"/>
        <v>0</v>
      </c>
      <c r="FF106">
        <f t="shared" ca="1" si="449"/>
        <v>21.12</v>
      </c>
      <c r="FG106" t="str">
        <f t="shared" ca="1" si="450"/>
        <v>WON</v>
      </c>
      <c r="FH106">
        <f t="shared" ca="1" si="451"/>
        <v>5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47</v>
      </c>
      <c r="FN106">
        <f t="shared" ca="1" si="457"/>
        <v>101</v>
      </c>
      <c r="FO106">
        <f t="shared" ca="1" si="458"/>
        <v>0</v>
      </c>
      <c r="FP106">
        <f t="shared" ca="1" si="459"/>
        <v>16</v>
      </c>
      <c r="FQ106">
        <f t="shared" ca="1" si="460"/>
        <v>0</v>
      </c>
      <c r="FR106">
        <f t="shared" ca="1" si="461"/>
        <v>21.1</v>
      </c>
      <c r="FS106" t="str">
        <f t="shared" ca="1" si="462"/>
        <v>LOST</v>
      </c>
      <c r="FT106">
        <f t="shared" ca="1" si="463"/>
        <v>6</v>
      </c>
      <c r="FU106">
        <f t="shared" ca="1" si="464"/>
        <v>0</v>
      </c>
      <c r="FV106">
        <f t="shared" ca="1" si="465"/>
        <v>1</v>
      </c>
      <c r="FW106">
        <f t="shared" ca="1" si="466"/>
        <v>0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56</v>
      </c>
      <c r="GB106">
        <f t="shared" ca="1" si="471"/>
        <v>0</v>
      </c>
      <c r="GC106">
        <f t="shared" ca="1" si="472"/>
        <v>0</v>
      </c>
      <c r="GD106">
        <f t="shared" ca="1" si="473"/>
        <v>19.649999999999999</v>
      </c>
      <c r="GE106" t="str">
        <f t="shared" ca="1" si="474"/>
        <v>WON</v>
      </c>
      <c r="GF106">
        <f t="shared" ca="1" si="475"/>
        <v>4</v>
      </c>
      <c r="GG106">
        <f t="shared" ca="1" si="476"/>
        <v>1</v>
      </c>
      <c r="GH106">
        <f t="shared" ca="1" si="477"/>
        <v>0</v>
      </c>
      <c r="GI106">
        <f t="shared" ca="1" si="478"/>
        <v>1</v>
      </c>
      <c r="GJ106">
        <f t="shared" ca="1" si="479"/>
        <v>0</v>
      </c>
      <c r="GK106">
        <f t="shared" ca="1" si="480"/>
        <v>4</v>
      </c>
      <c r="GL106">
        <f t="shared" ca="1" si="481"/>
        <v>16</v>
      </c>
      <c r="GM106">
        <f t="shared" ca="1" si="482"/>
        <v>0</v>
      </c>
      <c r="GN106">
        <f t="shared" ca="1" si="483"/>
        <v>0</v>
      </c>
      <c r="GO106">
        <f t="shared" ca="1" si="484"/>
        <v>24</v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7"/>
        <v>5</v>
      </c>
      <c r="H107">
        <f t="shared" ca="1" si="298"/>
        <v>38.461538461538467</v>
      </c>
      <c r="I107">
        <f t="shared" ca="1" si="292"/>
        <v>20.785384615384615</v>
      </c>
      <c r="J107">
        <f t="shared" ca="1" si="299"/>
        <v>25.785384615384615</v>
      </c>
      <c r="K107">
        <f t="shared" ca="1" si="300"/>
        <v>25.785384604684616</v>
      </c>
      <c r="L107">
        <f t="shared" ca="1" si="301"/>
        <v>4</v>
      </c>
      <c r="M107">
        <f t="shared" ca="1" si="302"/>
        <v>23.39</v>
      </c>
      <c r="N107">
        <f t="shared" ca="1" si="303"/>
        <v>85</v>
      </c>
      <c r="O107">
        <f t="shared" ca="1" si="304"/>
        <v>23.389999989300001</v>
      </c>
      <c r="P107">
        <f t="shared" ca="1" si="305"/>
        <v>114</v>
      </c>
      <c r="Q107">
        <f t="shared" ca="1" si="306"/>
        <v>45</v>
      </c>
      <c r="R107">
        <f t="shared" ca="1" si="307"/>
        <v>11</v>
      </c>
      <c r="S107">
        <f t="shared" ca="1" si="308"/>
        <v>4</v>
      </c>
      <c r="T107">
        <f t="shared" ca="1" si="309"/>
        <v>79</v>
      </c>
      <c r="U107" t="str">
        <f t="shared" ca="1" si="293"/>
        <v>920995988954Andy Morgan</v>
      </c>
      <c r="V107">
        <f t="shared" ca="1" si="310"/>
        <v>60</v>
      </c>
      <c r="W107">
        <f t="shared" si="311"/>
        <v>106</v>
      </c>
      <c r="X107">
        <f t="shared" ca="1" si="312"/>
        <v>31</v>
      </c>
      <c r="Y107">
        <f t="shared" ca="1" si="313"/>
        <v>8</v>
      </c>
      <c r="Z107" t="str">
        <f t="shared" ca="1" si="314"/>
        <v>991Andy Morganzz</v>
      </c>
      <c r="AA107">
        <f t="shared" ca="1" si="315"/>
        <v>49</v>
      </c>
      <c r="AB107">
        <f t="shared" si="316"/>
        <v>106</v>
      </c>
      <c r="AC107">
        <f t="shared" ca="1" si="317"/>
        <v>62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>
        <f t="shared" ca="1" si="294"/>
        <v>20.65</v>
      </c>
      <c r="DW107" t="str">
        <f t="shared" ca="1" si="414"/>
        <v>WON</v>
      </c>
      <c r="DX107">
        <f t="shared" ca="1" si="415"/>
        <v>3</v>
      </c>
      <c r="DY107">
        <f t="shared" ca="1" si="416"/>
        <v>0</v>
      </c>
      <c r="DZ107">
        <f t="shared" ca="1" si="417"/>
        <v>0</v>
      </c>
      <c r="EA107">
        <f t="shared" ca="1" si="418"/>
        <v>2</v>
      </c>
      <c r="EB107">
        <f t="shared" ca="1" si="419"/>
        <v>2</v>
      </c>
      <c r="EC107">
        <f t="shared" ca="1" si="420"/>
        <v>8</v>
      </c>
      <c r="ED107">
        <f t="shared" ca="1" si="421"/>
        <v>16</v>
      </c>
      <c r="EE107">
        <f t="shared" ca="1" si="422"/>
        <v>0</v>
      </c>
      <c r="EF107">
        <f t="shared" ca="1" si="423"/>
        <v>0</v>
      </c>
      <c r="EG107">
        <f t="shared" ca="1" si="424"/>
        <v>55</v>
      </c>
      <c r="EH107">
        <f t="shared" ca="1" si="425"/>
        <v>18.3</v>
      </c>
      <c r="EI107" t="str">
        <f t="shared" ca="1" si="426"/>
        <v>WON</v>
      </c>
      <c r="EJ107">
        <f t="shared" ca="1" si="427"/>
        <v>3</v>
      </c>
      <c r="EK107">
        <f t="shared" ca="1" si="428"/>
        <v>0</v>
      </c>
      <c r="EL107">
        <f t="shared" ca="1" si="429"/>
        <v>0</v>
      </c>
      <c r="EM107">
        <f t="shared" ca="1" si="430"/>
        <v>1</v>
      </c>
      <c r="EN107">
        <f t="shared" ca="1" si="431"/>
        <v>0</v>
      </c>
      <c r="EO107">
        <f t="shared" ca="1" si="432"/>
        <v>32</v>
      </c>
      <c r="EP107">
        <f t="shared" ca="1" si="433"/>
        <v>0</v>
      </c>
      <c r="EQ107">
        <f t="shared" ca="1" si="434"/>
        <v>38</v>
      </c>
      <c r="ER107">
        <f t="shared" ca="1" si="435"/>
        <v>0</v>
      </c>
      <c r="ES107">
        <f t="shared" ca="1" si="436"/>
        <v>20</v>
      </c>
      <c r="ET107">
        <f t="shared" ca="1" si="437"/>
        <v>22.03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95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16.62</v>
      </c>
      <c r="FG107" t="str">
        <f t="shared" ca="1" si="450"/>
        <v>LOST</v>
      </c>
      <c r="FH107">
        <f t="shared" ca="1" si="451"/>
        <v>2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21.67</v>
      </c>
      <c r="FS107" t="str">
        <f t="shared" ca="1" si="462"/>
        <v>WON</v>
      </c>
      <c r="FT107">
        <f t="shared" ca="1" si="463"/>
        <v>2</v>
      </c>
      <c r="FU107">
        <f t="shared" ca="1" si="464"/>
        <v>4</v>
      </c>
      <c r="FV107">
        <f t="shared" ca="1" si="465"/>
        <v>0</v>
      </c>
      <c r="FW107">
        <f t="shared" ca="1" si="466"/>
        <v>2</v>
      </c>
      <c r="FX107">
        <f t="shared" ca="1" si="467"/>
        <v>16</v>
      </c>
      <c r="FY107">
        <f t="shared" ca="1" si="468"/>
        <v>8</v>
      </c>
      <c r="FZ107">
        <f t="shared" ca="1" si="469"/>
        <v>0</v>
      </c>
      <c r="GA107">
        <f t="shared" ca="1" si="470"/>
        <v>0</v>
      </c>
      <c r="GB107">
        <f t="shared" ca="1" si="471"/>
        <v>72</v>
      </c>
      <c r="GC107">
        <f t="shared" ca="1" si="472"/>
        <v>5</v>
      </c>
      <c r="GD107">
        <f t="shared" ca="1" si="473"/>
        <v>18.75</v>
      </c>
      <c r="GE107" t="str">
        <f t="shared" ca="1" si="474"/>
        <v>LOST</v>
      </c>
      <c r="GF107">
        <f t="shared" ca="1" si="475"/>
        <v>2</v>
      </c>
      <c r="GG107">
        <f t="shared" ca="1" si="476"/>
        <v>0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3</v>
      </c>
      <c r="H108">
        <f t="shared" ca="1" si="298"/>
        <v>37.5</v>
      </c>
      <c r="I108">
        <f t="shared" ca="1" si="292"/>
        <v>20.01125</v>
      </c>
      <c r="J108">
        <f t="shared" ca="1" si="299"/>
        <v>23.01125</v>
      </c>
      <c r="K108">
        <f t="shared" ca="1" si="300"/>
        <v>23.0112499892</v>
      </c>
      <c r="L108">
        <f t="shared" ca="1" si="301"/>
        <v>32</v>
      </c>
      <c r="M108">
        <f t="shared" ca="1" si="302"/>
        <v>24.94</v>
      </c>
      <c r="N108">
        <f t="shared" ca="1" si="303"/>
        <v>69</v>
      </c>
      <c r="O108">
        <f t="shared" ca="1" si="304"/>
        <v>24.9399999892</v>
      </c>
      <c r="P108">
        <f t="shared" ca="1" si="305"/>
        <v>109</v>
      </c>
      <c r="Q108">
        <f t="shared" ca="1" si="306"/>
        <v>23</v>
      </c>
      <c r="R108">
        <f t="shared" ca="1" si="307"/>
        <v>10</v>
      </c>
      <c r="S108">
        <f t="shared" ca="1" si="308"/>
        <v>2</v>
      </c>
      <c r="T108">
        <f t="shared" ca="1" si="309"/>
        <v>49</v>
      </c>
      <c r="U108" t="str">
        <f t="shared" ca="1" si="293"/>
        <v>950997989976Lee Royal</v>
      </c>
      <c r="V108">
        <f t="shared" ca="1" si="310"/>
        <v>79</v>
      </c>
      <c r="W108">
        <f t="shared" si="311"/>
        <v>107</v>
      </c>
      <c r="X108">
        <f t="shared" ca="1" si="312"/>
        <v>160</v>
      </c>
      <c r="Y108">
        <f t="shared" ca="1" si="313"/>
        <v>3</v>
      </c>
      <c r="Z108" t="str">
        <f t="shared" ca="1" si="314"/>
        <v>996Lee Royalzz</v>
      </c>
      <c r="AA108">
        <f t="shared" ca="1" si="315"/>
        <v>84</v>
      </c>
      <c r="AB108">
        <f t="shared" si="316"/>
        <v>107</v>
      </c>
      <c r="AC108">
        <f t="shared" ca="1" si="317"/>
        <v>134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>
        <f t="shared" ca="1" si="294"/>
        <v>17.690000000000001</v>
      </c>
      <c r="DW108" t="str">
        <f t="shared" ca="1" si="414"/>
        <v>WON</v>
      </c>
      <c r="DX108">
        <f t="shared" ca="1" si="415"/>
        <v>4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20</v>
      </c>
      <c r="ED108">
        <f t="shared" ca="1" si="421"/>
        <v>0</v>
      </c>
      <c r="EE108">
        <f t="shared" ca="1" si="422"/>
        <v>40</v>
      </c>
      <c r="EF108">
        <f t="shared" ca="1" si="423"/>
        <v>10</v>
      </c>
      <c r="EG108">
        <f t="shared" ca="1" si="424"/>
        <v>0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>
        <f t="shared" ca="1" si="449"/>
        <v>16.88</v>
      </c>
      <c r="FG108" t="str">
        <f t="shared" ca="1" si="450"/>
        <v>LOST</v>
      </c>
      <c r="FH108">
        <f t="shared" ca="1" si="451"/>
        <v>2</v>
      </c>
      <c r="FI108">
        <f t="shared" ca="1" si="452"/>
        <v>1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21.66</v>
      </c>
      <c r="FS108" t="str">
        <f t="shared" ca="1" si="462"/>
        <v>LOST</v>
      </c>
      <c r="FT108">
        <f t="shared" ca="1" si="463"/>
        <v>2</v>
      </c>
      <c r="FU108">
        <f t="shared" ca="1" si="464"/>
        <v>2</v>
      </c>
      <c r="FV108">
        <f t="shared" ca="1" si="465"/>
        <v>0</v>
      </c>
      <c r="FW108">
        <f t="shared" ca="1" si="466"/>
        <v>0</v>
      </c>
      <c r="FX108">
        <f t="shared" ca="1" si="467"/>
        <v>0</v>
      </c>
      <c r="FY108">
        <f t="shared" ca="1" si="468"/>
        <v>0</v>
      </c>
      <c r="FZ108">
        <f t="shared" ca="1" si="469"/>
        <v>20</v>
      </c>
      <c r="GA108">
        <f t="shared" ca="1" si="470"/>
        <v>0</v>
      </c>
      <c r="GB108">
        <f t="shared" ca="1" si="471"/>
        <v>0</v>
      </c>
      <c r="GC108">
        <f t="shared" ca="1" si="472"/>
        <v>0</v>
      </c>
      <c r="GD108">
        <f t="shared" ca="1" si="473"/>
        <v>18.43</v>
      </c>
      <c r="GE108" t="str">
        <f t="shared" ca="1" si="474"/>
        <v>LOST</v>
      </c>
      <c r="GF108">
        <f t="shared" ca="1" si="475"/>
        <v>3</v>
      </c>
      <c r="GG108">
        <f t="shared" ca="1" si="476"/>
        <v>0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0</v>
      </c>
      <c r="GL108">
        <f t="shared" ca="1" si="481"/>
        <v>0</v>
      </c>
      <c r="GM108">
        <f t="shared" ca="1" si="482"/>
        <v>70</v>
      </c>
      <c r="GN108">
        <f t="shared" ca="1" si="483"/>
        <v>0</v>
      </c>
      <c r="GO108">
        <f t="shared" ca="1" si="484"/>
        <v>0</v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13</v>
      </c>
      <c r="G109">
        <f t="shared" ca="1" si="297"/>
        <v>3</v>
      </c>
      <c r="H109">
        <f t="shared" ca="1" si="298"/>
        <v>23.076923076923077</v>
      </c>
      <c r="I109">
        <f t="shared" ca="1" si="292"/>
        <v>20.87153846153846</v>
      </c>
      <c r="J109">
        <f t="shared" ca="1" si="299"/>
        <v>23.87153846153846</v>
      </c>
      <c r="K109">
        <f t="shared" ca="1" si="300"/>
        <v>23.871538450638461</v>
      </c>
      <c r="L109">
        <f t="shared" ca="1" si="301"/>
        <v>163</v>
      </c>
      <c r="M109">
        <f t="shared" ca="1" si="302"/>
        <v>23.72</v>
      </c>
      <c r="N109">
        <f t="shared" ca="1" si="303"/>
        <v>81</v>
      </c>
      <c r="O109">
        <f t="shared" ca="1" si="304"/>
        <v>23.7199999891</v>
      </c>
      <c r="P109">
        <f t="shared" ca="1" si="305"/>
        <v>34</v>
      </c>
      <c r="Q109">
        <f t="shared" ca="1" si="306"/>
        <v>53</v>
      </c>
      <c r="R109">
        <f t="shared" ca="1" si="307"/>
        <v>15</v>
      </c>
      <c r="S109">
        <f t="shared" ca="1" si="308"/>
        <v>1</v>
      </c>
      <c r="T109">
        <f t="shared" ca="1" si="309"/>
        <v>86</v>
      </c>
      <c r="U109" t="str">
        <f t="shared" ca="1" si="293"/>
        <v>913998984946Dennis Harris</v>
      </c>
      <c r="V109">
        <f t="shared" ca="1" si="310"/>
        <v>56</v>
      </c>
      <c r="W109">
        <f t="shared" si="311"/>
        <v>108</v>
      </c>
      <c r="X109">
        <f t="shared" ca="1" si="312"/>
        <v>89</v>
      </c>
      <c r="Y109">
        <f t="shared" ca="1" si="313"/>
        <v>6</v>
      </c>
      <c r="Z109" t="str">
        <f t="shared" ca="1" si="314"/>
        <v>993Dennis Harriszz</v>
      </c>
      <c r="AA109">
        <f t="shared" ca="1" si="315"/>
        <v>62</v>
      </c>
      <c r="AB109">
        <f t="shared" si="316"/>
        <v>108</v>
      </c>
      <c r="AC109">
        <f t="shared" ca="1" si="317"/>
        <v>136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>
        <f t="shared" ca="1" si="294"/>
        <v>19.89</v>
      </c>
      <c r="DW109" t="str">
        <f t="shared" ca="1" si="414"/>
        <v>LOST</v>
      </c>
      <c r="DX109">
        <f t="shared" ca="1" si="415"/>
        <v>6</v>
      </c>
      <c r="DY109">
        <f t="shared" ca="1" si="416"/>
        <v>1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40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17.14</v>
      </c>
      <c r="EI109" t="str">
        <f t="shared" ca="1" si="426"/>
        <v>LOST</v>
      </c>
      <c r="EJ109">
        <f t="shared" ca="1" si="427"/>
        <v>3</v>
      </c>
      <c r="EK109">
        <f t="shared" ca="1" si="428"/>
        <v>0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0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>
        <f t="shared" ca="1" si="449"/>
        <v>22.15</v>
      </c>
      <c r="FG109" t="str">
        <f t="shared" ca="1" si="450"/>
        <v>LOST</v>
      </c>
      <c r="FH109">
        <f t="shared" ca="1" si="451"/>
        <v>8</v>
      </c>
      <c r="FI109">
        <f t="shared" ca="1" si="452"/>
        <v>0</v>
      </c>
      <c r="FJ109">
        <f t="shared" ca="1" si="453"/>
        <v>0</v>
      </c>
      <c r="FK109">
        <f t="shared" ca="1" si="454"/>
        <v>1</v>
      </c>
      <c r="FL109">
        <f t="shared" ca="1" si="455"/>
        <v>108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22.98</v>
      </c>
      <c r="FS109" t="str">
        <f t="shared" ca="1" si="462"/>
        <v>LOST</v>
      </c>
      <c r="FT109">
        <f t="shared" ca="1" si="463"/>
        <v>4</v>
      </c>
      <c r="FU109">
        <f t="shared" ca="1" si="464"/>
        <v>3</v>
      </c>
      <c r="FV109">
        <f t="shared" ca="1" si="465"/>
        <v>0</v>
      </c>
      <c r="FW109">
        <f t="shared" ca="1" si="466"/>
        <v>0</v>
      </c>
      <c r="FX109">
        <f t="shared" ca="1" si="467"/>
        <v>0</v>
      </c>
      <c r="FY109">
        <f t="shared" ca="1" si="468"/>
        <v>0</v>
      </c>
      <c r="FZ109">
        <f t="shared" ca="1" si="469"/>
        <v>0</v>
      </c>
      <c r="GA109">
        <f t="shared" ca="1" si="470"/>
        <v>0</v>
      </c>
      <c r="GB109">
        <f t="shared" ca="1" si="471"/>
        <v>0</v>
      </c>
      <c r="GC109">
        <f t="shared" ca="1" si="472"/>
        <v>0</v>
      </c>
      <c r="GD109">
        <f t="shared" ca="1" si="473"/>
        <v>18.34</v>
      </c>
      <c r="GE109" t="str">
        <f t="shared" ca="1" si="474"/>
        <v>LOST</v>
      </c>
      <c r="GF109">
        <f t="shared" ca="1" si="475"/>
        <v>2</v>
      </c>
      <c r="GG109">
        <f t="shared" ca="1" si="476"/>
        <v>1</v>
      </c>
      <c r="GH109">
        <f t="shared" ca="1" si="477"/>
        <v>0</v>
      </c>
      <c r="GI109">
        <f t="shared" ca="1" si="478"/>
        <v>1</v>
      </c>
      <c r="GJ109">
        <f t="shared" ca="1" si="479"/>
        <v>72</v>
      </c>
      <c r="GK109">
        <f t="shared" ca="1" si="480"/>
        <v>0</v>
      </c>
      <c r="GL109">
        <f t="shared" ca="1" si="481"/>
        <v>16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12</v>
      </c>
      <c r="G110">
        <f t="shared" ca="1" si="297"/>
        <v>1</v>
      </c>
      <c r="H110">
        <f t="shared" ca="1" si="298"/>
        <v>8.3333333333333321</v>
      </c>
      <c r="I110">
        <f t="shared" ca="1" si="292"/>
        <v>18.869999999999997</v>
      </c>
      <c r="J110">
        <f t="shared" ca="1" si="299"/>
        <v>19.869999999999997</v>
      </c>
      <c r="K110">
        <f t="shared" ca="1" si="300"/>
        <v>19.869999988999997</v>
      </c>
      <c r="L110">
        <f t="shared" ca="1" si="301"/>
        <v>83</v>
      </c>
      <c r="M110">
        <f t="shared" ca="1" si="302"/>
        <v>20.88</v>
      </c>
      <c r="N110">
        <f t="shared" ca="1" si="303"/>
        <v>107</v>
      </c>
      <c r="O110">
        <f t="shared" ca="1" si="304"/>
        <v>20.879999988999998</v>
      </c>
      <c r="P110">
        <f t="shared" ca="1" si="305"/>
        <v>32</v>
      </c>
      <c r="Q110">
        <f t="shared" ca="1" si="306"/>
        <v>34</v>
      </c>
      <c r="R110">
        <f t="shared" ca="1" si="307"/>
        <v>8</v>
      </c>
      <c r="S110">
        <f t="shared" ca="1" si="308"/>
        <v>0</v>
      </c>
      <c r="T110">
        <f t="shared" ca="1" si="309"/>
        <v>50</v>
      </c>
      <c r="U110" t="str">
        <f t="shared" ca="1" si="293"/>
        <v>949999991965Scott Golding</v>
      </c>
      <c r="V110">
        <f t="shared" ca="1" si="310"/>
        <v>78</v>
      </c>
      <c r="W110">
        <f t="shared" si="311"/>
        <v>109</v>
      </c>
      <c r="X110">
        <f t="shared" ca="1" si="312"/>
        <v>136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110</v>
      </c>
      <c r="AB110">
        <f t="shared" si="316"/>
        <v>109</v>
      </c>
      <c r="AC110">
        <f t="shared" ca="1" si="317"/>
        <v>236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17.649999999999999</v>
      </c>
      <c r="DW110" t="str">
        <f t="shared" ca="1" si="414"/>
        <v>LOST</v>
      </c>
      <c r="DX110">
        <f t="shared" ca="1" si="415"/>
        <v>3</v>
      </c>
      <c r="DY110">
        <f t="shared" ca="1" si="416"/>
        <v>2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40</v>
      </c>
      <c r="EE110">
        <f t="shared" ca="1" si="422"/>
        <v>104</v>
      </c>
      <c r="EF110">
        <f t="shared" ca="1" si="423"/>
        <v>0</v>
      </c>
      <c r="EG110">
        <f t="shared" ca="1" si="424"/>
        <v>0</v>
      </c>
      <c r="EH110">
        <f t="shared" ca="1" si="425"/>
        <v>17.97</v>
      </c>
      <c r="EI110" t="str">
        <f t="shared" ca="1" si="426"/>
        <v>LOST</v>
      </c>
      <c r="EJ110">
        <f t="shared" ca="1" si="427"/>
        <v>2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36</v>
      </c>
      <c r="ER110">
        <f t="shared" ca="1" si="435"/>
        <v>0</v>
      </c>
      <c r="ES110">
        <f t="shared" ca="1" si="436"/>
        <v>0</v>
      </c>
      <c r="ET110">
        <f t="shared" ca="1" si="437"/>
        <v>17.48</v>
      </c>
      <c r="EU110" t="str">
        <f t="shared" ca="1" si="438"/>
        <v>LOST</v>
      </c>
      <c r="EV110">
        <f t="shared" ca="1" si="439"/>
        <v>1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0</v>
      </c>
      <c r="FD110">
        <f t="shared" ca="1" si="447"/>
        <v>0</v>
      </c>
      <c r="FE110">
        <f t="shared" ca="1" si="448"/>
        <v>0</v>
      </c>
      <c r="FF110">
        <f t="shared" ca="1" si="449"/>
        <v>19.190000000000001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84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17.829999999999998</v>
      </c>
      <c r="FS110" t="str">
        <f t="shared" ca="1" si="462"/>
        <v>LOST</v>
      </c>
      <c r="FT110">
        <f t="shared" ca="1" si="463"/>
        <v>4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17.47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32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55</v>
      </c>
      <c r="M111">
        <f t="shared" ca="1" si="302"/>
        <v>21.57</v>
      </c>
      <c r="N111">
        <f t="shared" ca="1" si="303"/>
        <v>103</v>
      </c>
      <c r="O111">
        <f t="shared" ca="1" si="304"/>
        <v>21.569999988900001</v>
      </c>
      <c r="P111">
        <f t="shared" ca="1" si="305"/>
        <v>137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95</v>
      </c>
      <c r="W111">
        <f t="shared" si="311"/>
        <v>110</v>
      </c>
      <c r="X111">
        <f t="shared" ca="1" si="312"/>
        <v>35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105</v>
      </c>
      <c r="AB111">
        <f t="shared" si="316"/>
        <v>110</v>
      </c>
      <c r="AC111">
        <f t="shared" ca="1" si="317"/>
        <v>109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0</v>
      </c>
      <c r="H112">
        <f t="shared" ca="1" si="298"/>
        <v>0</v>
      </c>
      <c r="I112">
        <f t="shared" ca="1" si="292"/>
        <v>13.08</v>
      </c>
      <c r="J112">
        <f t="shared" ca="1" si="299"/>
        <v>13.08</v>
      </c>
      <c r="K112">
        <f t="shared" ca="1" si="300"/>
        <v>13.079999988800001</v>
      </c>
      <c r="L112">
        <f t="shared" ca="1" si="301"/>
        <v>110</v>
      </c>
      <c r="M112">
        <f t="shared" ca="1" si="302"/>
        <v>16.98</v>
      </c>
      <c r="N112">
        <f t="shared" ca="1" si="303"/>
        <v>126</v>
      </c>
      <c r="O112">
        <f t="shared" ca="1" si="304"/>
        <v>16.979999988799999</v>
      </c>
      <c r="P112">
        <f t="shared" ca="1" si="305"/>
        <v>61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340</v>
      </c>
      <c r="W112">
        <f t="shared" si="311"/>
        <v>111</v>
      </c>
      <c r="X112">
        <f t="shared" ca="1" si="312"/>
        <v>87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123</v>
      </c>
      <c r="AB112">
        <f t="shared" si="316"/>
        <v>111</v>
      </c>
      <c r="AC112">
        <f t="shared" ca="1" si="317"/>
        <v>81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9.18</v>
      </c>
      <c r="EU112" t="str">
        <f t="shared" ca="1" si="438"/>
        <v>LOST</v>
      </c>
      <c r="EV112">
        <f t="shared" ca="1" si="439"/>
        <v>0</v>
      </c>
      <c r="EW112">
        <f t="shared" ca="1" si="440"/>
        <v>0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7"/>
        <v>1</v>
      </c>
      <c r="H113">
        <f t="shared" ca="1" si="298"/>
        <v>33.333333333333329</v>
      </c>
      <c r="I113">
        <f t="shared" ca="1" si="292"/>
        <v>16.5</v>
      </c>
      <c r="J113">
        <f t="shared" ca="1" si="299"/>
        <v>17.5</v>
      </c>
      <c r="K113">
        <f t="shared" ca="1" si="300"/>
        <v>17.499999988700001</v>
      </c>
      <c r="L113">
        <f t="shared" ca="1" si="301"/>
        <v>155</v>
      </c>
      <c r="M113">
        <f t="shared" ca="1" si="302"/>
        <v>18.760000000000002</v>
      </c>
      <c r="N113">
        <f t="shared" ca="1" si="303"/>
        <v>119</v>
      </c>
      <c r="O113">
        <f t="shared" ca="1" si="304"/>
        <v>18.759999988700002</v>
      </c>
      <c r="P113">
        <f t="shared" ca="1" si="305"/>
        <v>236</v>
      </c>
      <c r="Q113">
        <f t="shared" ca="1" si="306"/>
        <v>6</v>
      </c>
      <c r="R113">
        <f t="shared" ca="1" si="307"/>
        <v>0</v>
      </c>
      <c r="S113">
        <f t="shared" ca="1" si="308"/>
        <v>0</v>
      </c>
      <c r="T113">
        <f t="shared" ca="1" si="309"/>
        <v>6</v>
      </c>
      <c r="U113" t="str">
        <f t="shared" ca="1" si="293"/>
        <v>993999999993Daniel Barley</v>
      </c>
      <c r="V113">
        <f t="shared" ca="1" si="310"/>
        <v>118</v>
      </c>
      <c r="W113">
        <f t="shared" si="311"/>
        <v>112</v>
      </c>
      <c r="X113">
        <f t="shared" ca="1" si="312"/>
        <v>60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98</v>
      </c>
      <c r="AB113">
        <f t="shared" si="316"/>
        <v>112</v>
      </c>
      <c r="AC113">
        <f t="shared" ca="1" si="317"/>
        <v>163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>
        <f t="shared" ca="1" si="294"/>
        <v>15.94</v>
      </c>
      <c r="DW113" t="str">
        <f t="shared" ca="1" si="414"/>
        <v>LOST</v>
      </c>
      <c r="DX113">
        <f t="shared" ca="1" si="415"/>
        <v>3</v>
      </c>
      <c r="DY113">
        <f t="shared" ca="1" si="416"/>
        <v>0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0</v>
      </c>
      <c r="ED113">
        <f t="shared" ca="1" si="421"/>
        <v>10</v>
      </c>
      <c r="EE113">
        <f t="shared" ca="1" si="422"/>
        <v>0</v>
      </c>
      <c r="EF113">
        <f t="shared" ca="1" si="423"/>
        <v>16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James O Malley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18.37</v>
      </c>
      <c r="J114">
        <f t="shared" ca="1" si="299"/>
        <v>18.37</v>
      </c>
      <c r="K114">
        <f t="shared" ca="1" si="300"/>
        <v>18.3699999886</v>
      </c>
      <c r="L114">
        <f t="shared" ca="1" si="301"/>
        <v>115</v>
      </c>
      <c r="M114">
        <f t="shared" ca="1" si="302"/>
        <v>18.37</v>
      </c>
      <c r="N114">
        <f t="shared" ca="1" si="303"/>
        <v>121</v>
      </c>
      <c r="O114">
        <f t="shared" ca="1" si="304"/>
        <v>18.3699999886</v>
      </c>
      <c r="P114">
        <f t="shared" ca="1" si="305"/>
        <v>163</v>
      </c>
      <c r="Q114">
        <f t="shared" ca="1" si="306"/>
        <v>3</v>
      </c>
      <c r="R114">
        <f t="shared" ca="1" si="307"/>
        <v>1</v>
      </c>
      <c r="S114">
        <f t="shared" ca="1" si="308"/>
        <v>0</v>
      </c>
      <c r="T114">
        <f t="shared" ca="1" si="309"/>
        <v>5</v>
      </c>
      <c r="U114" t="str">
        <f t="shared" ca="1" si="293"/>
        <v>994999998996James O Malley</v>
      </c>
      <c r="V114">
        <f t="shared" ca="1" si="310"/>
        <v>122</v>
      </c>
      <c r="W114">
        <f t="shared" si="311"/>
        <v>113</v>
      </c>
      <c r="X114">
        <f t="shared" ca="1" si="312"/>
        <v>115</v>
      </c>
      <c r="Y114">
        <f t="shared" ca="1" si="313"/>
        <v>0</v>
      </c>
      <c r="Z114" t="str">
        <f t="shared" ca="1" si="314"/>
        <v>999James O Malleyzz</v>
      </c>
      <c r="AA114">
        <f t="shared" ca="1" si="315"/>
        <v>124</v>
      </c>
      <c r="AB114">
        <f t="shared" si="316"/>
        <v>113</v>
      </c>
      <c r="AC114">
        <f t="shared" ca="1" si="317"/>
        <v>237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>
        <f t="shared" ca="1" si="425"/>
        <v>18.37</v>
      </c>
      <c r="EI114" t="str">
        <f t="shared" ca="1" si="426"/>
        <v>LOST</v>
      </c>
      <c r="EJ114">
        <f t="shared" ca="1" si="427"/>
        <v>3</v>
      </c>
      <c r="EK114">
        <f t="shared" ca="1" si="428"/>
        <v>1</v>
      </c>
      <c r="EL114">
        <f t="shared" ca="1" si="429"/>
        <v>0</v>
      </c>
      <c r="EM114">
        <f t="shared" ca="1" si="430"/>
        <v>0</v>
      </c>
      <c r="EN114">
        <f t="shared" ca="1" si="431"/>
        <v>0</v>
      </c>
      <c r="EO114">
        <f t="shared" ca="1" si="432"/>
        <v>0</v>
      </c>
      <c r="EP114">
        <f t="shared" ca="1" si="433"/>
        <v>0</v>
      </c>
      <c r="EQ114">
        <f t="shared" ca="1" si="434"/>
        <v>0</v>
      </c>
      <c r="ER114">
        <f t="shared" ca="1" si="435"/>
        <v>0</v>
      </c>
      <c r="ES114">
        <f t="shared" ca="1" si="436"/>
        <v>0</v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Tony Major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21.03</v>
      </c>
      <c r="J115">
        <f t="shared" ca="1" si="299"/>
        <v>21.03</v>
      </c>
      <c r="K115">
        <f t="shared" ca="1" si="300"/>
        <v>21.029999988500002</v>
      </c>
      <c r="L115">
        <f t="shared" ca="1" si="301"/>
        <v>64</v>
      </c>
      <c r="M115">
        <f t="shared" ca="1" si="302"/>
        <v>21.03</v>
      </c>
      <c r="N115">
        <f t="shared" ca="1" si="303"/>
        <v>106</v>
      </c>
      <c r="O115">
        <f t="shared" ca="1" si="304"/>
        <v>21.029999988500002</v>
      </c>
      <c r="P115">
        <f t="shared" ca="1" si="305"/>
        <v>31</v>
      </c>
      <c r="Q115">
        <f t="shared" ca="1" si="306"/>
        <v>4</v>
      </c>
      <c r="R115">
        <f t="shared" ca="1" si="307"/>
        <v>1</v>
      </c>
      <c r="S115">
        <f t="shared" ca="1" si="308"/>
        <v>0</v>
      </c>
      <c r="T115">
        <f t="shared" ca="1" si="309"/>
        <v>6</v>
      </c>
      <c r="U115" t="str">
        <f t="shared" ca="1" si="293"/>
        <v>993999998995Tony Major</v>
      </c>
      <c r="V115">
        <f t="shared" ca="1" si="310"/>
        <v>116</v>
      </c>
      <c r="W115">
        <f t="shared" si="311"/>
        <v>114</v>
      </c>
      <c r="X115">
        <f t="shared" ca="1" si="312"/>
        <v>215</v>
      </c>
      <c r="Y115">
        <f t="shared" ca="1" si="313"/>
        <v>0</v>
      </c>
      <c r="Z115" t="str">
        <f t="shared" ca="1" si="314"/>
        <v>999Tony Majorzz</v>
      </c>
      <c r="AA115">
        <f t="shared" ca="1" si="315"/>
        <v>140</v>
      </c>
      <c r="AB115">
        <f t="shared" si="316"/>
        <v>114</v>
      </c>
      <c r="AC115">
        <f t="shared" ca="1" si="317"/>
        <v>59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>
        <f t="shared" ca="1" si="425"/>
        <v>21.03</v>
      </c>
      <c r="EI115" t="str">
        <f t="shared" ca="1" si="426"/>
        <v>LOST</v>
      </c>
      <c r="EJ115">
        <f t="shared" ca="1" si="427"/>
        <v>4</v>
      </c>
      <c r="EK115">
        <f t="shared" ca="1" si="428"/>
        <v>1</v>
      </c>
      <c r="EL115">
        <f t="shared" ca="1" si="429"/>
        <v>0</v>
      </c>
      <c r="EM115">
        <f t="shared" ca="1" si="430"/>
        <v>0</v>
      </c>
      <c r="EN115">
        <f t="shared" ca="1" si="431"/>
        <v>0</v>
      </c>
      <c r="EO115">
        <f t="shared" ca="1" si="432"/>
        <v>0</v>
      </c>
      <c r="EP115">
        <f t="shared" ca="1" si="433"/>
        <v>0</v>
      </c>
      <c r="EQ115">
        <f t="shared" ca="1" si="434"/>
        <v>0</v>
      </c>
      <c r="ER115">
        <f t="shared" ca="1" si="435"/>
        <v>0</v>
      </c>
      <c r="ES115">
        <f t="shared" ca="1" si="436"/>
        <v>0</v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>Connor Sutton</v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2</v>
      </c>
      <c r="G116">
        <f t="shared" ca="1" si="297"/>
        <v>0</v>
      </c>
      <c r="H116">
        <f t="shared" ca="1" si="298"/>
        <v>0</v>
      </c>
      <c r="I116">
        <f t="shared" ca="1" si="292"/>
        <v>18.810000000000002</v>
      </c>
      <c r="J116">
        <f t="shared" ca="1" si="299"/>
        <v>18.810000000000002</v>
      </c>
      <c r="K116">
        <f t="shared" ca="1" si="300"/>
        <v>18.809999988400001</v>
      </c>
      <c r="L116">
        <f t="shared" ca="1" si="301"/>
        <v>236</v>
      </c>
      <c r="M116">
        <f t="shared" ca="1" si="302"/>
        <v>19.09</v>
      </c>
      <c r="N116">
        <f t="shared" ca="1" si="303"/>
        <v>117</v>
      </c>
      <c r="O116">
        <f t="shared" ca="1" si="304"/>
        <v>19.089999988399999</v>
      </c>
      <c r="P116">
        <f t="shared" ca="1" si="305"/>
        <v>64</v>
      </c>
      <c r="Q116">
        <f t="shared" ca="1" si="306"/>
        <v>3</v>
      </c>
      <c r="R116">
        <f t="shared" ca="1" si="307"/>
        <v>2</v>
      </c>
      <c r="S116">
        <f t="shared" ca="1" si="308"/>
        <v>0</v>
      </c>
      <c r="T116">
        <f t="shared" ca="1" si="309"/>
        <v>7</v>
      </c>
      <c r="U116" t="str">
        <f t="shared" ca="1" si="293"/>
        <v>992999997996Connor Sutton</v>
      </c>
      <c r="V116">
        <f t="shared" ca="1" si="310"/>
        <v>113</v>
      </c>
      <c r="W116">
        <f t="shared" si="311"/>
        <v>115</v>
      </c>
      <c r="X116">
        <f t="shared" ca="1" si="312"/>
        <v>37</v>
      </c>
      <c r="Y116">
        <f t="shared" ca="1" si="313"/>
        <v>0</v>
      </c>
      <c r="Z116" t="str">
        <f t="shared" ca="1" si="314"/>
        <v>999Connor Suttonzz</v>
      </c>
      <c r="AA116">
        <f t="shared" ca="1" si="315"/>
        <v>117</v>
      </c>
      <c r="AB116">
        <f t="shared" si="316"/>
        <v>115</v>
      </c>
      <c r="AC116">
        <f t="shared" ca="1" si="317"/>
        <v>55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>
        <f t="shared" ca="1" si="437"/>
        <v>18.53</v>
      </c>
      <c r="EU116" t="str">
        <f t="shared" ca="1" si="438"/>
        <v>LOST</v>
      </c>
      <c r="EV116">
        <f t="shared" ca="1" si="439"/>
        <v>1</v>
      </c>
      <c r="EW116">
        <f t="shared" ca="1" si="440"/>
        <v>2</v>
      </c>
      <c r="EX116">
        <f t="shared" ca="1" si="441"/>
        <v>0</v>
      </c>
      <c r="EY116">
        <f t="shared" ca="1" si="442"/>
        <v>0</v>
      </c>
      <c r="EZ116">
        <f t="shared" ca="1" si="443"/>
        <v>0</v>
      </c>
      <c r="FA116">
        <f t="shared" ca="1" si="444"/>
        <v>0</v>
      </c>
      <c r="FB116">
        <f t="shared" ca="1" si="445"/>
        <v>10</v>
      </c>
      <c r="FC116">
        <f t="shared" ca="1" si="446"/>
        <v>0</v>
      </c>
      <c r="FD116">
        <f t="shared" ca="1" si="447"/>
        <v>20</v>
      </c>
      <c r="FE116">
        <f t="shared" ca="1" si="448"/>
        <v>0</v>
      </c>
      <c r="FF116">
        <f t="shared" ca="1" si="449"/>
        <v>19.09</v>
      </c>
      <c r="FG116" t="str">
        <f t="shared" ca="1" si="450"/>
        <v>LOST</v>
      </c>
      <c r="FH116">
        <f t="shared" ca="1" si="451"/>
        <v>2</v>
      </c>
      <c r="FI116">
        <f t="shared" ca="1" si="452"/>
        <v>0</v>
      </c>
      <c r="FJ116">
        <f t="shared" ca="1" si="453"/>
        <v>0</v>
      </c>
      <c r="FK116">
        <f t="shared" ca="1" si="454"/>
        <v>0</v>
      </c>
      <c r="FL116">
        <f t="shared" ca="1" si="455"/>
        <v>0</v>
      </c>
      <c r="FM116">
        <f t="shared" ca="1" si="456"/>
        <v>44</v>
      </c>
      <c r="FN116">
        <f t="shared" ca="1" si="457"/>
        <v>0</v>
      </c>
      <c r="FO116">
        <f t="shared" ca="1" si="458"/>
        <v>20</v>
      </c>
      <c r="FP116">
        <f t="shared" ca="1" si="459"/>
        <v>0</v>
      </c>
      <c r="FQ116">
        <f t="shared" ca="1" si="460"/>
        <v>0</v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>Tom Philbey</v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1</v>
      </c>
      <c r="G117">
        <f t="shared" ca="1" si="297"/>
        <v>0</v>
      </c>
      <c r="H117">
        <f t="shared" ca="1" si="298"/>
        <v>0</v>
      </c>
      <c r="I117">
        <f t="shared" ca="1" si="292"/>
        <v>14.37</v>
      </c>
      <c r="J117">
        <f t="shared" ca="1" si="299"/>
        <v>14.37</v>
      </c>
      <c r="K117">
        <f t="shared" ca="1" si="300"/>
        <v>14.3699999883</v>
      </c>
      <c r="L117">
        <f t="shared" ca="1" si="301"/>
        <v>113</v>
      </c>
      <c r="M117">
        <f t="shared" ca="1" si="302"/>
        <v>14.37</v>
      </c>
      <c r="N117">
        <f t="shared" ca="1" si="303"/>
        <v>127</v>
      </c>
      <c r="O117">
        <f t="shared" ca="1" si="304"/>
        <v>14.3699999883</v>
      </c>
      <c r="P117">
        <f t="shared" ca="1" si="305"/>
        <v>55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999999999999Tom Philbey</v>
      </c>
      <c r="V117">
        <f t="shared" ca="1" si="310"/>
        <v>349</v>
      </c>
      <c r="W117">
        <f t="shared" si="311"/>
        <v>116</v>
      </c>
      <c r="X117">
        <f t="shared" ca="1" si="312"/>
        <v>114</v>
      </c>
      <c r="Y117">
        <f t="shared" ca="1" si="313"/>
        <v>0</v>
      </c>
      <c r="Z117" t="str">
        <f t="shared" ca="1" si="314"/>
        <v>999Tom Philbeyzz</v>
      </c>
      <c r="AA117">
        <f t="shared" ca="1" si="315"/>
        <v>138</v>
      </c>
      <c r="AB117">
        <f t="shared" si="316"/>
        <v>116</v>
      </c>
      <c r="AC117">
        <f t="shared" ca="1" si="317"/>
        <v>84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>
        <f t="shared" ca="1" si="437"/>
        <v>14.37</v>
      </c>
      <c r="EU117" t="str">
        <f t="shared" ca="1" si="438"/>
        <v>LOST</v>
      </c>
      <c r="EV117">
        <f t="shared" ca="1" si="439"/>
        <v>0</v>
      </c>
      <c r="EW117">
        <f t="shared" ca="1" si="440"/>
        <v>0</v>
      </c>
      <c r="EX117">
        <f t="shared" ca="1" si="441"/>
        <v>0</v>
      </c>
      <c r="EY117">
        <f t="shared" ca="1" si="442"/>
        <v>0</v>
      </c>
      <c r="EZ117">
        <f t="shared" ca="1" si="443"/>
        <v>0</v>
      </c>
      <c r="FA117">
        <f t="shared" ca="1" si="444"/>
        <v>0</v>
      </c>
      <c r="FB117">
        <f t="shared" ca="1" si="445"/>
        <v>0</v>
      </c>
      <c r="FC117">
        <f t="shared" ca="1" si="446"/>
        <v>0</v>
      </c>
      <c r="FD117">
        <f t="shared" ca="1" si="447"/>
        <v>0</v>
      </c>
      <c r="FE117">
        <f t="shared" ca="1" si="448"/>
        <v>0</v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>Dave Godfrey</v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215</v>
      </c>
      <c r="M118">
        <f t="shared" ca="1" si="302"/>
        <v>0</v>
      </c>
      <c r="N118">
        <f t="shared" ca="1" si="303"/>
        <v>129</v>
      </c>
      <c r="O118">
        <f t="shared" ca="1" si="304"/>
        <v>-1</v>
      </c>
      <c r="P118">
        <f t="shared" ca="1" si="305"/>
        <v>115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999999999999Dave Godfrey</v>
      </c>
      <c r="V118">
        <f t="shared" ca="1" si="310"/>
        <v>339</v>
      </c>
      <c r="W118">
        <f t="shared" si="311"/>
        <v>117</v>
      </c>
      <c r="X118">
        <f t="shared" ca="1" si="312"/>
        <v>84</v>
      </c>
      <c r="Y118">
        <f t="shared" ca="1" si="313"/>
        <v>0</v>
      </c>
      <c r="Z118" t="str">
        <f t="shared" ca="1" si="314"/>
        <v>999Dave Godfreyzz</v>
      </c>
      <c r="AA118">
        <f t="shared" ca="1" si="315"/>
        <v>121</v>
      </c>
      <c r="AB118">
        <f t="shared" si="316"/>
        <v>117</v>
      </c>
      <c r="AC118">
        <f t="shared" ca="1" si="317"/>
        <v>115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>No Player StP</v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35</v>
      </c>
      <c r="M119">
        <f t="shared" ca="1" si="302"/>
        <v>0</v>
      </c>
      <c r="N119">
        <f t="shared" ca="1" si="303"/>
        <v>129</v>
      </c>
      <c r="O119">
        <f t="shared" ca="1" si="304"/>
        <v>-1</v>
      </c>
      <c r="P119">
        <f t="shared" ca="1" si="305"/>
        <v>215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999999999999No Player StP</v>
      </c>
      <c r="V119">
        <f t="shared" ca="1" si="310"/>
        <v>345</v>
      </c>
      <c r="W119">
        <f t="shared" si="311"/>
        <v>118</v>
      </c>
      <c r="X119">
        <f t="shared" ca="1" si="312"/>
        <v>112</v>
      </c>
      <c r="Y119">
        <f t="shared" ca="1" si="313"/>
        <v>0</v>
      </c>
      <c r="Z119" t="str">
        <f t="shared" ca="1" si="314"/>
        <v>999No Player StPzz</v>
      </c>
      <c r="AA119">
        <f t="shared" ca="1" si="315"/>
        <v>132</v>
      </c>
      <c r="AB119">
        <f t="shared" si="316"/>
        <v>118</v>
      </c>
      <c r="AC119">
        <f t="shared" ca="1" si="317"/>
        <v>9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63</v>
      </c>
      <c r="M120">
        <f t="shared" ca="1" si="302"/>
        <v>0</v>
      </c>
      <c r="N120">
        <f t="shared" ca="1" si="303"/>
        <v>129</v>
      </c>
      <c r="O120">
        <f t="shared" ca="1" si="304"/>
        <v>-1</v>
      </c>
      <c r="P120">
        <f t="shared" ca="1" si="305"/>
        <v>112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61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42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112</v>
      </c>
      <c r="M121">
        <f t="shared" ca="1" si="302"/>
        <v>0</v>
      </c>
      <c r="N121">
        <f t="shared" ca="1" si="303"/>
        <v>129</v>
      </c>
      <c r="O121">
        <f t="shared" ca="1" si="304"/>
        <v>-1</v>
      </c>
      <c r="P121">
        <f t="shared" ca="1" si="305"/>
        <v>160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163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61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34</v>
      </c>
      <c r="M122">
        <f t="shared" ca="1" si="302"/>
        <v>0</v>
      </c>
      <c r="N122">
        <f t="shared" ca="1" si="303"/>
        <v>129</v>
      </c>
      <c r="O122">
        <f t="shared" ca="1" si="304"/>
        <v>-1</v>
      </c>
      <c r="P122">
        <f t="shared" ca="1" si="305"/>
        <v>113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55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117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84</v>
      </c>
      <c r="M123">
        <f t="shared" ca="1" si="302"/>
        <v>0</v>
      </c>
      <c r="N123">
        <f t="shared" ca="1" si="303"/>
        <v>129</v>
      </c>
      <c r="O123">
        <f t="shared" ca="1" si="304"/>
        <v>-1</v>
      </c>
      <c r="P123">
        <f t="shared" ca="1" si="305"/>
        <v>35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113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102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31</v>
      </c>
      <c r="M124">
        <f t="shared" ca="1" si="302"/>
        <v>0</v>
      </c>
      <c r="N124">
        <f t="shared" ca="1" si="303"/>
        <v>129</v>
      </c>
      <c r="O124">
        <f t="shared" ca="1" si="304"/>
        <v>-1</v>
      </c>
      <c r="P124">
        <f t="shared" ca="1" si="305"/>
        <v>63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42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111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160</v>
      </c>
      <c r="M125">
        <f t="shared" ca="1" si="302"/>
        <v>0</v>
      </c>
      <c r="N125">
        <f t="shared" ca="1" si="303"/>
        <v>129</v>
      </c>
      <c r="O125">
        <f t="shared" ca="1" si="304"/>
        <v>-1</v>
      </c>
      <c r="P125">
        <f t="shared" ca="1" si="305"/>
        <v>37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137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113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37</v>
      </c>
      <c r="M126">
        <f t="shared" ca="1" si="302"/>
        <v>0</v>
      </c>
      <c r="N126">
        <f t="shared" ca="1" si="303"/>
        <v>129</v>
      </c>
      <c r="O126">
        <f t="shared" ca="1" si="304"/>
        <v>-1</v>
      </c>
      <c r="P126">
        <f t="shared" ca="1" si="305"/>
        <v>84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63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157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12</v>
      </c>
      <c r="H127">
        <f t="shared" ca="1" si="298"/>
        <v>85.714285714285708</v>
      </c>
      <c r="I127">
        <f t="shared" ca="1" si="292"/>
        <v>26.322142857142861</v>
      </c>
      <c r="J127">
        <f t="shared" ca="1" si="299"/>
        <v>38.322142857142865</v>
      </c>
      <c r="K127">
        <f t="shared" ca="1" si="300"/>
        <v>38.322142844442865</v>
      </c>
      <c r="L127">
        <f t="shared" ca="1" si="301"/>
        <v>116</v>
      </c>
      <c r="M127">
        <f t="shared" ca="1" si="302"/>
        <v>31.98</v>
      </c>
      <c r="N127">
        <f t="shared" ca="1" si="303"/>
        <v>3</v>
      </c>
      <c r="O127">
        <f t="shared" ca="1" si="304"/>
        <v>31.979999987300001</v>
      </c>
      <c r="P127">
        <f t="shared" ca="1" si="305"/>
        <v>111</v>
      </c>
      <c r="Q127">
        <f t="shared" ca="1" si="306"/>
        <v>72</v>
      </c>
      <c r="R127">
        <f t="shared" ca="1" si="307"/>
        <v>36</v>
      </c>
      <c r="S127">
        <f t="shared" ca="1" si="308"/>
        <v>4</v>
      </c>
      <c r="T127">
        <f t="shared" ca="1" si="309"/>
        <v>156</v>
      </c>
      <c r="U127" t="str">
        <f t="shared" ca="1" si="293"/>
        <v>843995963927Gary Eastwood</v>
      </c>
      <c r="V127">
        <f t="shared" ca="1" si="310"/>
        <v>11</v>
      </c>
      <c r="W127">
        <f t="shared" si="311"/>
        <v>126</v>
      </c>
      <c r="X127" t="e">
        <f t="shared" ca="1" si="312"/>
        <v>#N/A</v>
      </c>
      <c r="Y127">
        <f t="shared" ca="1" si="313"/>
        <v>18</v>
      </c>
      <c r="Z127" t="str">
        <f t="shared" ca="1" si="314"/>
        <v>981Gary Eastwoodzz</v>
      </c>
      <c r="AA127">
        <f t="shared" ca="1" si="315"/>
        <v>4</v>
      </c>
      <c r="AB127">
        <f t="shared" si="316"/>
        <v>126</v>
      </c>
      <c r="AC127">
        <f t="shared" ca="1" si="317"/>
        <v>40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>
        <f t="shared" ca="1" si="294"/>
        <v>27.56</v>
      </c>
      <c r="DW127" t="str">
        <f t="shared" ca="1" si="414"/>
        <v>WON</v>
      </c>
      <c r="DX127">
        <f t="shared" ca="1" si="415"/>
        <v>6</v>
      </c>
      <c r="DY127">
        <f t="shared" ca="1" si="416"/>
        <v>2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62</v>
      </c>
      <c r="ED127">
        <f t="shared" ca="1" si="421"/>
        <v>76</v>
      </c>
      <c r="EE127">
        <f t="shared" ca="1" si="422"/>
        <v>0</v>
      </c>
      <c r="EF127">
        <f t="shared" ca="1" si="423"/>
        <v>36</v>
      </c>
      <c r="EG127">
        <f t="shared" ca="1" si="424"/>
        <v>0</v>
      </c>
      <c r="EH127">
        <f t="shared" ca="1" si="425"/>
        <v>27.83</v>
      </c>
      <c r="EI127" t="str">
        <f t="shared" ca="1" si="426"/>
        <v>WON</v>
      </c>
      <c r="EJ127">
        <f t="shared" ca="1" si="427"/>
        <v>7</v>
      </c>
      <c r="EK127">
        <f t="shared" ca="1" si="428"/>
        <v>2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106</v>
      </c>
      <c r="EP127">
        <f t="shared" ca="1" si="433"/>
        <v>64</v>
      </c>
      <c r="EQ127">
        <f t="shared" ca="1" si="434"/>
        <v>123</v>
      </c>
      <c r="ER127">
        <f t="shared" ca="1" si="435"/>
        <v>0</v>
      </c>
      <c r="ES127">
        <f t="shared" ca="1" si="436"/>
        <v>0</v>
      </c>
      <c r="ET127">
        <f t="shared" ca="1" si="437"/>
        <v>24.94</v>
      </c>
      <c r="EU127" t="str">
        <f t="shared" ca="1" si="438"/>
        <v>LOST</v>
      </c>
      <c r="EV127">
        <f t="shared" ca="1" si="439"/>
        <v>1</v>
      </c>
      <c r="EW127">
        <f t="shared" ca="1" si="440"/>
        <v>4</v>
      </c>
      <c r="EX127">
        <f t="shared" ca="1" si="441"/>
        <v>1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158</v>
      </c>
      <c r="FC127">
        <f t="shared" ca="1" si="446"/>
        <v>0</v>
      </c>
      <c r="FD127">
        <f t="shared" ca="1" si="447"/>
        <v>40</v>
      </c>
      <c r="FE127">
        <f t="shared" ca="1" si="448"/>
        <v>0</v>
      </c>
      <c r="FF127">
        <f t="shared" ca="1" si="449"/>
        <v>31.98</v>
      </c>
      <c r="FG127" t="str">
        <f t="shared" ca="1" si="450"/>
        <v>WON</v>
      </c>
      <c r="FH127">
        <f t="shared" ca="1" si="451"/>
        <v>2</v>
      </c>
      <c r="FI127">
        <f t="shared" ca="1" si="452"/>
        <v>4</v>
      </c>
      <c r="FJ127">
        <f t="shared" ca="1" si="453"/>
        <v>2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40</v>
      </c>
      <c r="FO127">
        <f t="shared" ca="1" si="458"/>
        <v>40</v>
      </c>
      <c r="FP127">
        <f t="shared" ca="1" si="459"/>
        <v>0</v>
      </c>
      <c r="FQ127">
        <f t="shared" ca="1" si="460"/>
        <v>0</v>
      </c>
      <c r="FR127">
        <f t="shared" ca="1" si="461"/>
        <v>25.41</v>
      </c>
      <c r="FS127" t="str">
        <f t="shared" ca="1" si="462"/>
        <v>LOST</v>
      </c>
      <c r="FT127">
        <f t="shared" ca="1" si="463"/>
        <v>5</v>
      </c>
      <c r="FU127">
        <f t="shared" ca="1" si="464"/>
        <v>2</v>
      </c>
      <c r="FV127">
        <f t="shared" ca="1" si="465"/>
        <v>0</v>
      </c>
      <c r="FW127">
        <f t="shared" ca="1" si="466"/>
        <v>1</v>
      </c>
      <c r="FX127">
        <f t="shared" ca="1" si="467"/>
        <v>2</v>
      </c>
      <c r="FY127">
        <f t="shared" ca="1" si="468"/>
        <v>0</v>
      </c>
      <c r="FZ127">
        <f t="shared" ca="1" si="469"/>
        <v>0</v>
      </c>
      <c r="GA127">
        <f t="shared" ca="1" si="470"/>
        <v>154</v>
      </c>
      <c r="GB127">
        <f t="shared" ca="1" si="471"/>
        <v>0</v>
      </c>
      <c r="GC127">
        <f t="shared" ca="1" si="472"/>
        <v>0</v>
      </c>
      <c r="GD127">
        <f t="shared" ca="1" si="473"/>
        <v>28.9</v>
      </c>
      <c r="GE127" t="str">
        <f t="shared" ca="1" si="474"/>
        <v>WON</v>
      </c>
      <c r="GF127">
        <f t="shared" ca="1" si="475"/>
        <v>7</v>
      </c>
      <c r="GG127">
        <f t="shared" ca="1" si="476"/>
        <v>3</v>
      </c>
      <c r="GH127">
        <f t="shared" ca="1" si="477"/>
        <v>0</v>
      </c>
      <c r="GI127">
        <f t="shared" ca="1" si="478"/>
        <v>2</v>
      </c>
      <c r="GJ127">
        <f t="shared" ca="1" si="479"/>
        <v>8</v>
      </c>
      <c r="GK127">
        <f t="shared" ca="1" si="480"/>
        <v>32</v>
      </c>
      <c r="GL127">
        <f t="shared" ca="1" si="481"/>
        <v>84</v>
      </c>
      <c r="GM127">
        <f t="shared" ca="1" si="482"/>
        <v>105</v>
      </c>
      <c r="GN127">
        <f t="shared" ca="1" si="483"/>
        <v>0</v>
      </c>
      <c r="GO127">
        <f t="shared" ca="1" si="484"/>
        <v>0</v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14</v>
      </c>
      <c r="G128">
        <f t="shared" ca="1" si="297"/>
        <v>10</v>
      </c>
      <c r="H128">
        <f t="shared" ca="1" si="298"/>
        <v>71.428571428571431</v>
      </c>
      <c r="I128">
        <f t="shared" ca="1" si="292"/>
        <v>25.840000000000003</v>
      </c>
      <c r="J128">
        <f t="shared" ca="1" si="299"/>
        <v>35.840000000000003</v>
      </c>
      <c r="K128">
        <f t="shared" ca="1" si="300"/>
        <v>35.839999987200002</v>
      </c>
      <c r="L128">
        <f t="shared" ca="1" si="301"/>
        <v>111</v>
      </c>
      <c r="M128">
        <f t="shared" ca="1" si="302"/>
        <v>28.88</v>
      </c>
      <c r="N128">
        <f t="shared" ca="1" si="303"/>
        <v>23</v>
      </c>
      <c r="O128">
        <f t="shared" ca="1" si="304"/>
        <v>28.879999987199998</v>
      </c>
      <c r="P128">
        <f t="shared" ca="1" si="305"/>
        <v>116</v>
      </c>
      <c r="Q128">
        <f t="shared" ca="1" si="306"/>
        <v>60</v>
      </c>
      <c r="R128">
        <f t="shared" ca="1" si="307"/>
        <v>28</v>
      </c>
      <c r="S128">
        <f t="shared" ca="1" si="308"/>
        <v>9</v>
      </c>
      <c r="T128">
        <f t="shared" ca="1" si="309"/>
        <v>143</v>
      </c>
      <c r="U128" t="str">
        <f t="shared" ca="1" si="293"/>
        <v>856990971939Rees Hall</v>
      </c>
      <c r="V128">
        <f t="shared" ca="1" si="310"/>
        <v>15</v>
      </c>
      <c r="W128">
        <f t="shared" si="311"/>
        <v>127</v>
      </c>
      <c r="X128" t="e">
        <f t="shared" ca="1" si="312"/>
        <v>#N/A</v>
      </c>
      <c r="Y128">
        <f t="shared" ca="1" si="313"/>
        <v>13</v>
      </c>
      <c r="Z128" t="str">
        <f t="shared" ca="1" si="314"/>
        <v>986Rees Hallzz</v>
      </c>
      <c r="AA128">
        <f t="shared" ca="1" si="315"/>
        <v>21</v>
      </c>
      <c r="AB128">
        <f t="shared" si="316"/>
        <v>127</v>
      </c>
      <c r="AC128">
        <f t="shared" ca="1" si="317"/>
        <v>34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>
        <f t="shared" ca="1" si="294"/>
        <v>27.47</v>
      </c>
      <c r="DW128" t="str">
        <f t="shared" ca="1" si="414"/>
        <v>LOST</v>
      </c>
      <c r="DX128">
        <f t="shared" ca="1" si="415"/>
        <v>7</v>
      </c>
      <c r="DY128">
        <f t="shared" ca="1" si="416"/>
        <v>1</v>
      </c>
      <c r="DZ128">
        <f t="shared" ca="1" si="417"/>
        <v>1</v>
      </c>
      <c r="EA128">
        <f t="shared" ca="1" si="418"/>
        <v>1</v>
      </c>
      <c r="EB128">
        <f t="shared" ca="1" si="419"/>
        <v>40</v>
      </c>
      <c r="EC128">
        <f t="shared" ca="1" si="420"/>
        <v>20</v>
      </c>
      <c r="ED128">
        <f t="shared" ca="1" si="421"/>
        <v>0</v>
      </c>
      <c r="EE128">
        <f t="shared" ca="1" si="422"/>
        <v>0</v>
      </c>
      <c r="EF128">
        <f t="shared" ca="1" si="423"/>
        <v>36</v>
      </c>
      <c r="EG128">
        <f t="shared" ca="1" si="424"/>
        <v>0</v>
      </c>
      <c r="EH128">
        <f t="shared" ca="1" si="425"/>
        <v>25.38</v>
      </c>
      <c r="EI128" t="str">
        <f t="shared" ca="1" si="426"/>
        <v>WON</v>
      </c>
      <c r="EJ128">
        <f t="shared" ca="1" si="427"/>
        <v>3</v>
      </c>
      <c r="EK128">
        <f t="shared" ca="1" si="428"/>
        <v>5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40</v>
      </c>
      <c r="EP128">
        <f t="shared" ca="1" si="433"/>
        <v>8</v>
      </c>
      <c r="EQ128">
        <f t="shared" ca="1" si="434"/>
        <v>0</v>
      </c>
      <c r="ER128">
        <f t="shared" ca="1" si="435"/>
        <v>36</v>
      </c>
      <c r="ES128">
        <f t="shared" ca="1" si="436"/>
        <v>0</v>
      </c>
      <c r="ET128">
        <f t="shared" ca="1" si="437"/>
        <v>28.39</v>
      </c>
      <c r="EU128" t="str">
        <f t="shared" ca="1" si="438"/>
        <v>WON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1</v>
      </c>
      <c r="EZ128">
        <f t="shared" ca="1" si="443"/>
        <v>0</v>
      </c>
      <c r="FA128">
        <f t="shared" ca="1" si="444"/>
        <v>0</v>
      </c>
      <c r="FB128">
        <f t="shared" ca="1" si="445"/>
        <v>20</v>
      </c>
      <c r="FC128">
        <f t="shared" ca="1" si="446"/>
        <v>0</v>
      </c>
      <c r="FD128">
        <f t="shared" ca="1" si="447"/>
        <v>28</v>
      </c>
      <c r="FE128">
        <f t="shared" ca="1" si="448"/>
        <v>32</v>
      </c>
      <c r="FF128">
        <f t="shared" ca="1" si="449"/>
        <v>26.37</v>
      </c>
      <c r="FG128" t="str">
        <f t="shared" ca="1" si="450"/>
        <v>WON</v>
      </c>
      <c r="FH128">
        <f t="shared" ca="1" si="451"/>
        <v>3</v>
      </c>
      <c r="FI128">
        <f t="shared" ca="1" si="452"/>
        <v>4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38</v>
      </c>
      <c r="FN128">
        <f t="shared" ca="1" si="457"/>
        <v>62</v>
      </c>
      <c r="FO128">
        <f t="shared" ca="1" si="458"/>
        <v>38</v>
      </c>
      <c r="FP128">
        <f t="shared" ca="1" si="459"/>
        <v>0</v>
      </c>
      <c r="FQ128">
        <f t="shared" ca="1" si="460"/>
        <v>0</v>
      </c>
      <c r="FR128">
        <f t="shared" ca="1" si="461"/>
        <v>25.05</v>
      </c>
      <c r="FS128" t="str">
        <f t="shared" ca="1" si="462"/>
        <v>WON</v>
      </c>
      <c r="FT128">
        <f t="shared" ca="1" si="463"/>
        <v>5</v>
      </c>
      <c r="FU128">
        <f t="shared" ca="1" si="464"/>
        <v>2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32</v>
      </c>
      <c r="FZ128">
        <f t="shared" ca="1" si="469"/>
        <v>25</v>
      </c>
      <c r="GA128">
        <f t="shared" ca="1" si="470"/>
        <v>99</v>
      </c>
      <c r="GB128">
        <f t="shared" ca="1" si="471"/>
        <v>0</v>
      </c>
      <c r="GC128">
        <f t="shared" ca="1" si="472"/>
        <v>0</v>
      </c>
      <c r="GD128">
        <f t="shared" ca="1" si="473"/>
        <v>27.66</v>
      </c>
      <c r="GE128" t="str">
        <f t="shared" ca="1" si="474"/>
        <v>WON</v>
      </c>
      <c r="GF128">
        <f t="shared" ca="1" si="475"/>
        <v>3</v>
      </c>
      <c r="GG128">
        <f t="shared" ca="1" si="476"/>
        <v>4</v>
      </c>
      <c r="GH128">
        <f t="shared" ca="1" si="477"/>
        <v>0</v>
      </c>
      <c r="GI128">
        <f t="shared" ca="1" si="478"/>
        <v>1</v>
      </c>
      <c r="GJ128">
        <f t="shared" ca="1" si="479"/>
        <v>0</v>
      </c>
      <c r="GK128">
        <f t="shared" ca="1" si="480"/>
        <v>40</v>
      </c>
      <c r="GL128">
        <f t="shared" ca="1" si="481"/>
        <v>0</v>
      </c>
      <c r="GM128">
        <f t="shared" ca="1" si="482"/>
        <v>72</v>
      </c>
      <c r="GN128">
        <f t="shared" ca="1" si="483"/>
        <v>41</v>
      </c>
      <c r="GO128">
        <f t="shared" ca="1" si="484"/>
        <v>0</v>
      </c>
      <c r="GP128">
        <f t="shared" ca="1" si="485"/>
        <v>28.88</v>
      </c>
      <c r="GQ128" t="str">
        <f t="shared" ca="1" si="486"/>
        <v>WON</v>
      </c>
      <c r="GR128">
        <f t="shared" ca="1" si="487"/>
        <v>4</v>
      </c>
      <c r="GS128">
        <f t="shared" ca="1" si="488"/>
        <v>1</v>
      </c>
      <c r="GT128">
        <f t="shared" ca="1" si="489"/>
        <v>2</v>
      </c>
      <c r="GU128">
        <f t="shared" ca="1" si="490"/>
        <v>2</v>
      </c>
      <c r="GV128">
        <f t="shared" ca="1" si="491"/>
        <v>5</v>
      </c>
      <c r="GW128">
        <f t="shared" ca="1" si="492"/>
        <v>48</v>
      </c>
      <c r="GX128">
        <f t="shared" ca="1" si="493"/>
        <v>0</v>
      </c>
      <c r="GY128">
        <f t="shared" ca="1" si="494"/>
        <v>11</v>
      </c>
      <c r="GZ128">
        <f t="shared" ca="1" si="495"/>
        <v>99</v>
      </c>
      <c r="HA128">
        <f t="shared" ca="1" si="496"/>
        <v>0</v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14</v>
      </c>
      <c r="G129">
        <f t="shared" ca="1" si="297"/>
        <v>10</v>
      </c>
      <c r="H129">
        <f t="shared" ca="1" si="298"/>
        <v>71.428571428571431</v>
      </c>
      <c r="I129">
        <f t="shared" ca="1" si="292"/>
        <v>24.687142857142863</v>
      </c>
      <c r="J129">
        <f t="shared" ca="1" si="299"/>
        <v>34.687142857142859</v>
      </c>
      <c r="K129">
        <f t="shared" ca="1" si="300"/>
        <v>34.687142844242857</v>
      </c>
      <c r="L129">
        <f t="shared" ca="1" si="301"/>
        <v>162</v>
      </c>
      <c r="M129">
        <f t="shared" ca="1" si="302"/>
        <v>31.92</v>
      </c>
      <c r="N129">
        <f t="shared" ca="1" si="303"/>
        <v>8</v>
      </c>
      <c r="O129">
        <f t="shared" ca="1" si="304"/>
        <v>31.919999987100002</v>
      </c>
      <c r="P129">
        <f t="shared" ca="1" si="305"/>
        <v>162</v>
      </c>
      <c r="Q129">
        <f t="shared" ca="1" si="306"/>
        <v>67</v>
      </c>
      <c r="R129">
        <f t="shared" ca="1" si="307"/>
        <v>36</v>
      </c>
      <c r="S129">
        <f t="shared" ca="1" si="308"/>
        <v>7</v>
      </c>
      <c r="T129">
        <f t="shared" ca="1" si="309"/>
        <v>160</v>
      </c>
      <c r="U129" t="str">
        <f t="shared" ca="1" si="293"/>
        <v>839992963932Phil Wathen</v>
      </c>
      <c r="V129">
        <f t="shared" ca="1" si="310"/>
        <v>9</v>
      </c>
      <c r="W129">
        <f t="shared" si="311"/>
        <v>128</v>
      </c>
      <c r="X129" t="e">
        <f t="shared" ca="1" si="312"/>
        <v>#N/A</v>
      </c>
      <c r="Y129">
        <f t="shared" ca="1" si="313"/>
        <v>15</v>
      </c>
      <c r="Z129" t="str">
        <f t="shared" ca="1" si="314"/>
        <v>984Phil Wathenzz</v>
      </c>
      <c r="AA129">
        <f t="shared" ca="1" si="315"/>
        <v>13</v>
      </c>
      <c r="AB129">
        <f t="shared" si="316"/>
        <v>128</v>
      </c>
      <c r="AC129">
        <f t="shared" ca="1" si="317"/>
        <v>63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21.8</v>
      </c>
      <c r="DW129" t="str">
        <f t="shared" ca="1" si="414"/>
        <v>LOST</v>
      </c>
      <c r="DX129">
        <f t="shared" ca="1" si="415"/>
        <v>7</v>
      </c>
      <c r="DY129">
        <f t="shared" ca="1" si="416"/>
        <v>2</v>
      </c>
      <c r="DZ129">
        <f t="shared" ca="1" si="417"/>
        <v>0</v>
      </c>
      <c r="EA129">
        <f t="shared" ca="1" si="418"/>
        <v>0</v>
      </c>
      <c r="EB129">
        <f t="shared" ca="1" si="419"/>
        <v>0</v>
      </c>
      <c r="EC129">
        <f t="shared" ca="1" si="420"/>
        <v>4</v>
      </c>
      <c r="ED129">
        <f t="shared" ca="1" si="421"/>
        <v>56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21.01</v>
      </c>
      <c r="EI129" t="str">
        <f t="shared" ca="1" si="426"/>
        <v>WON</v>
      </c>
      <c r="EJ129">
        <f t="shared" ca="1" si="427"/>
        <v>6</v>
      </c>
      <c r="EK129">
        <f t="shared" ca="1" si="428"/>
        <v>0</v>
      </c>
      <c r="EL129">
        <f t="shared" ca="1" si="429"/>
        <v>1</v>
      </c>
      <c r="EM129">
        <f t="shared" ca="1" si="430"/>
        <v>1</v>
      </c>
      <c r="EN129">
        <f t="shared" ca="1" si="431"/>
        <v>0</v>
      </c>
      <c r="EO129">
        <f t="shared" ca="1" si="432"/>
        <v>12</v>
      </c>
      <c r="EP129">
        <f t="shared" ca="1" si="433"/>
        <v>0</v>
      </c>
      <c r="EQ129">
        <f t="shared" ca="1" si="434"/>
        <v>20</v>
      </c>
      <c r="ER129">
        <f t="shared" ca="1" si="435"/>
        <v>34</v>
      </c>
      <c r="ES129">
        <f t="shared" ca="1" si="436"/>
        <v>0</v>
      </c>
      <c r="ET129">
        <f t="shared" ca="1" si="437"/>
        <v>26.94</v>
      </c>
      <c r="EU129" t="str">
        <f t="shared" ca="1" si="438"/>
        <v>WON</v>
      </c>
      <c r="EV129">
        <f t="shared" ca="1" si="439"/>
        <v>7</v>
      </c>
      <c r="EW129">
        <f t="shared" ca="1" si="440"/>
        <v>3</v>
      </c>
      <c r="EX129">
        <f t="shared" ca="1" si="441"/>
        <v>1</v>
      </c>
      <c r="EY129">
        <f t="shared" ca="1" si="442"/>
        <v>2</v>
      </c>
      <c r="EZ129">
        <f t="shared" ca="1" si="443"/>
        <v>16</v>
      </c>
      <c r="FA129">
        <f t="shared" ca="1" si="444"/>
        <v>16</v>
      </c>
      <c r="FB129">
        <f t="shared" ca="1" si="445"/>
        <v>0</v>
      </c>
      <c r="FC129">
        <f t="shared" ca="1" si="446"/>
        <v>16</v>
      </c>
      <c r="FD129">
        <f t="shared" ca="1" si="447"/>
        <v>101</v>
      </c>
      <c r="FE129">
        <f t="shared" ca="1" si="448"/>
        <v>0</v>
      </c>
      <c r="FF129">
        <f t="shared" ca="1" si="449"/>
        <v>25.79</v>
      </c>
      <c r="FG129" t="str">
        <f t="shared" ca="1" si="450"/>
        <v>WON</v>
      </c>
      <c r="FH129">
        <f t="shared" ca="1" si="451"/>
        <v>5</v>
      </c>
      <c r="FI129">
        <f t="shared" ca="1" si="452"/>
        <v>0</v>
      </c>
      <c r="FJ129">
        <f t="shared" ca="1" si="453"/>
        <v>1</v>
      </c>
      <c r="FK129">
        <f t="shared" ca="1" si="454"/>
        <v>1</v>
      </c>
      <c r="FL129">
        <f t="shared" ca="1" si="455"/>
        <v>0</v>
      </c>
      <c r="FM129">
        <f t="shared" ca="1" si="456"/>
        <v>0</v>
      </c>
      <c r="FN129">
        <f t="shared" ca="1" si="457"/>
        <v>16</v>
      </c>
      <c r="FO129">
        <f t="shared" ca="1" si="458"/>
        <v>40</v>
      </c>
      <c r="FP129">
        <f t="shared" ca="1" si="459"/>
        <v>36</v>
      </c>
      <c r="FQ129">
        <f t="shared" ca="1" si="460"/>
        <v>0</v>
      </c>
      <c r="FR129">
        <f t="shared" ca="1" si="461"/>
        <v>17.68</v>
      </c>
      <c r="FS129" t="str">
        <f t="shared" ca="1" si="462"/>
        <v>WON</v>
      </c>
      <c r="FT129">
        <f t="shared" ca="1" si="463"/>
        <v>2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2</v>
      </c>
      <c r="FZ129">
        <f t="shared" ca="1" si="469"/>
        <v>16</v>
      </c>
      <c r="GA129">
        <f t="shared" ca="1" si="470"/>
        <v>20</v>
      </c>
      <c r="GB129">
        <f t="shared" ca="1" si="471"/>
        <v>0</v>
      </c>
      <c r="GC129">
        <f t="shared" ca="1" si="472"/>
        <v>0</v>
      </c>
      <c r="GD129">
        <f t="shared" ca="1" si="473"/>
        <v>25.29</v>
      </c>
      <c r="GE129" t="str">
        <f t="shared" ca="1" si="474"/>
        <v>LOST</v>
      </c>
      <c r="GF129">
        <f t="shared" ca="1" si="475"/>
        <v>1</v>
      </c>
      <c r="GG129">
        <f t="shared" ca="1" si="476"/>
        <v>6</v>
      </c>
      <c r="GH129">
        <f t="shared" ca="1" si="477"/>
        <v>0</v>
      </c>
      <c r="GI129">
        <f t="shared" ca="1" si="478"/>
        <v>0</v>
      </c>
      <c r="GJ129">
        <f t="shared" ca="1" si="479"/>
        <v>0</v>
      </c>
      <c r="GK129">
        <f t="shared" ca="1" si="480"/>
        <v>41</v>
      </c>
      <c r="GL129">
        <f t="shared" ca="1" si="481"/>
        <v>20</v>
      </c>
      <c r="GM129">
        <f t="shared" ca="1" si="482"/>
        <v>0</v>
      </c>
      <c r="GN129">
        <f t="shared" ca="1" si="483"/>
        <v>0</v>
      </c>
      <c r="GO129">
        <f t="shared" ca="1" si="484"/>
        <v>0</v>
      </c>
      <c r="GP129">
        <f t="shared" ca="1" si="485"/>
        <v>22.87</v>
      </c>
      <c r="GQ129" t="str">
        <f t="shared" ca="1" si="486"/>
        <v>LOST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0</v>
      </c>
      <c r="GV129">
        <f t="shared" ca="1" si="491"/>
        <v>0</v>
      </c>
      <c r="GW129">
        <f t="shared" ca="1" si="492"/>
        <v>0</v>
      </c>
      <c r="GX129">
        <f t="shared" ca="1" si="493"/>
        <v>113</v>
      </c>
      <c r="GY129">
        <f t="shared" ca="1" si="494"/>
        <v>0</v>
      </c>
      <c r="GZ129">
        <f t="shared" ca="1" si="495"/>
        <v>5</v>
      </c>
      <c r="HA129">
        <f t="shared" ca="1" si="496"/>
        <v>0</v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14</v>
      </c>
      <c r="G130">
        <f t="shared" ca="1" si="297"/>
        <v>5</v>
      </c>
      <c r="H130">
        <f t="shared" ca="1" si="298"/>
        <v>35.714285714285715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22.574999999999999</v>
      </c>
      <c r="J130">
        <f t="shared" ca="1" si="299"/>
        <v>27.574999999999999</v>
      </c>
      <c r="K130">
        <f t="shared" ca="1" si="300"/>
        <v>27.574999986999998</v>
      </c>
      <c r="L130">
        <f t="shared" ca="1" si="301"/>
        <v>2</v>
      </c>
      <c r="M130">
        <f t="shared" ca="1" si="302"/>
        <v>26.76</v>
      </c>
      <c r="N130">
        <f t="shared" ca="1" si="303"/>
        <v>41</v>
      </c>
      <c r="O130">
        <f t="shared" ca="1" si="304"/>
        <v>26.759999987</v>
      </c>
      <c r="P130">
        <f t="shared" ca="1" si="305"/>
        <v>2</v>
      </c>
      <c r="Q130">
        <f t="shared" ca="1" si="306"/>
        <v>57</v>
      </c>
      <c r="R130">
        <f t="shared" ca="1" si="307"/>
        <v>22</v>
      </c>
      <c r="S130">
        <f t="shared" ca="1" si="308"/>
        <v>2</v>
      </c>
      <c r="T130">
        <f t="shared" ca="1" si="309"/>
        <v>107</v>
      </c>
      <c r="U130" t="str">
        <f t="shared" ref="U130:U193" ca="1" si="584">(999-T130)&amp;(999-S130)&amp;(999-R130)&amp;(999-Q130)&amp;B130</f>
        <v>892997977942Luke Wathen</v>
      </c>
      <c r="V130">
        <f t="shared" ca="1" si="310"/>
        <v>40</v>
      </c>
      <c r="W130">
        <f t="shared" si="311"/>
        <v>129</v>
      </c>
      <c r="X130" t="e">
        <f t="shared" ca="1" si="312"/>
        <v>#N/A</v>
      </c>
      <c r="Y130">
        <f t="shared" ca="1" si="313"/>
        <v>10</v>
      </c>
      <c r="Z130" t="str">
        <f t="shared" ca="1" si="314"/>
        <v>989Luke Wathenzz</v>
      </c>
      <c r="AA130">
        <f t="shared" ca="1" si="315"/>
        <v>41</v>
      </c>
      <c r="AB130">
        <f t="shared" si="316"/>
        <v>129</v>
      </c>
      <c r="AC130">
        <f t="shared" ca="1" si="317"/>
        <v>41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22.28</v>
      </c>
      <c r="DW130" t="str">
        <f t="shared" ca="1" si="414"/>
        <v>LOST</v>
      </c>
      <c r="DX130">
        <f t="shared" ca="1" si="415"/>
        <v>2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0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24.06</v>
      </c>
      <c r="EI130" t="str">
        <f t="shared" ca="1" si="426"/>
        <v>LOST</v>
      </c>
      <c r="EJ130">
        <f t="shared" ca="1" si="427"/>
        <v>2</v>
      </c>
      <c r="EK130">
        <f t="shared" ca="1" si="428"/>
        <v>2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24.75</v>
      </c>
      <c r="EU130" t="str">
        <f t="shared" ca="1" si="438"/>
        <v>LOST</v>
      </c>
      <c r="EV130">
        <f t="shared" ca="1" si="439"/>
        <v>3</v>
      </c>
      <c r="EW130">
        <f t="shared" ca="1" si="440"/>
        <v>1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22.19</v>
      </c>
      <c r="FG130" t="str">
        <f t="shared" ca="1" si="450"/>
        <v>WON</v>
      </c>
      <c r="FH130">
        <f t="shared" ca="1" si="451"/>
        <v>4</v>
      </c>
      <c r="FI130">
        <f t="shared" ca="1" si="452"/>
        <v>1</v>
      </c>
      <c r="FJ130">
        <f t="shared" ca="1" si="453"/>
        <v>0</v>
      </c>
      <c r="FK130">
        <f t="shared" ca="1" si="454"/>
        <v>2</v>
      </c>
      <c r="FL130">
        <f t="shared" ca="1" si="455"/>
        <v>5</v>
      </c>
      <c r="FM130">
        <f t="shared" ca="1" si="456"/>
        <v>40</v>
      </c>
      <c r="FN130">
        <f t="shared" ca="1" si="457"/>
        <v>102</v>
      </c>
      <c r="FO130">
        <f t="shared" ca="1" si="458"/>
        <v>0</v>
      </c>
      <c r="FP130">
        <f t="shared" ca="1" si="459"/>
        <v>0</v>
      </c>
      <c r="FQ130">
        <f t="shared" ca="1" si="460"/>
        <v>52</v>
      </c>
      <c r="FR130">
        <f t="shared" ca="1" si="461"/>
        <v>21.17</v>
      </c>
      <c r="FS130" t="str">
        <f t="shared" ca="1" si="462"/>
        <v>WON</v>
      </c>
      <c r="FT130">
        <f t="shared" ca="1" si="463"/>
        <v>4</v>
      </c>
      <c r="FU130">
        <f t="shared" ca="1" si="464"/>
        <v>1</v>
      </c>
      <c r="FV130">
        <f t="shared" ca="1" si="465"/>
        <v>0</v>
      </c>
      <c r="FW130">
        <f t="shared" ca="1" si="466"/>
        <v>2</v>
      </c>
      <c r="FX130">
        <f t="shared" ca="1" si="467"/>
        <v>16</v>
      </c>
      <c r="FY130">
        <f t="shared" ca="1" si="468"/>
        <v>10</v>
      </c>
      <c r="FZ130">
        <f t="shared" ca="1" si="469"/>
        <v>74</v>
      </c>
      <c r="GA130">
        <f t="shared" ca="1" si="470"/>
        <v>20</v>
      </c>
      <c r="GB130">
        <f t="shared" ca="1" si="471"/>
        <v>0</v>
      </c>
      <c r="GC130">
        <f t="shared" ca="1" si="472"/>
        <v>0</v>
      </c>
      <c r="GD130">
        <f t="shared" ca="1" si="473"/>
        <v>21.13</v>
      </c>
      <c r="GE130" t="str">
        <f t="shared" ca="1" si="474"/>
        <v>WON</v>
      </c>
      <c r="GF130">
        <f t="shared" ca="1" si="475"/>
        <v>6</v>
      </c>
      <c r="GG130">
        <f t="shared" ca="1" si="476"/>
        <v>3</v>
      </c>
      <c r="GH130">
        <f t="shared" ca="1" si="477"/>
        <v>0</v>
      </c>
      <c r="GI130">
        <f t="shared" ca="1" si="478"/>
        <v>1</v>
      </c>
      <c r="GJ130">
        <f t="shared" ca="1" si="479"/>
        <v>0</v>
      </c>
      <c r="GK130">
        <f t="shared" ca="1" si="480"/>
        <v>90</v>
      </c>
      <c r="GL130">
        <f t="shared" ca="1" si="481"/>
        <v>16</v>
      </c>
      <c r="GM130">
        <f t="shared" ca="1" si="482"/>
        <v>0</v>
      </c>
      <c r="GN130">
        <f t="shared" ca="1" si="483"/>
        <v>40</v>
      </c>
      <c r="GO130">
        <f t="shared" ca="1" si="484"/>
        <v>0</v>
      </c>
      <c r="GP130">
        <f t="shared" ca="1" si="485"/>
        <v>23.81</v>
      </c>
      <c r="GQ130" t="str">
        <f t="shared" ca="1" si="486"/>
        <v>WON</v>
      </c>
      <c r="GR130">
        <f t="shared" ca="1" si="487"/>
        <v>5</v>
      </c>
      <c r="GS130">
        <f t="shared" ca="1" si="488"/>
        <v>3</v>
      </c>
      <c r="GT130">
        <f t="shared" ca="1" si="489"/>
        <v>0</v>
      </c>
      <c r="GU130">
        <f t="shared" ca="1" si="490"/>
        <v>1</v>
      </c>
      <c r="GV130">
        <f t="shared" ca="1" si="491"/>
        <v>0</v>
      </c>
      <c r="GW130">
        <f t="shared" ca="1" si="492"/>
        <v>50</v>
      </c>
      <c r="GX130">
        <f t="shared" ca="1" si="493"/>
        <v>0</v>
      </c>
      <c r="GY130">
        <f t="shared" ca="1" si="494"/>
        <v>32</v>
      </c>
      <c r="GZ130">
        <f t="shared" ca="1" si="495"/>
        <v>0</v>
      </c>
      <c r="HA130">
        <f t="shared" ca="1" si="496"/>
        <v>16</v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23.076923076923077</v>
      </c>
      <c r="I131">
        <f t="shared" ca="1" si="583"/>
        <v>19.99384615384615</v>
      </c>
      <c r="J131">
        <f t="shared" ref="J131:J194" ca="1" si="590">I131+G131</f>
        <v>22.99384615384615</v>
      </c>
      <c r="K131">
        <f t="shared" ref="K131:K194" ca="1" si="591">IF(J131=0,-1,J131-ROW()/10^10)</f>
        <v>22.99384614074615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97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51</v>
      </c>
      <c r="R131">
        <f t="shared" ref="R131:R194" ca="1" si="598">SUM(AG131,AS131,BE131,BQ131,CC131,CO131,DA131,DM131,DY131,EK131,EW131,FI131,FU131,GG131,GS131,HE131,HQ131,IC131,IO131,JA131,JM131,JY131,KK131,KW131,LI131,LU131)</f>
        <v>10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80</v>
      </c>
      <c r="U131" t="str">
        <f t="shared" ca="1" si="584"/>
        <v>919996989948Steve Cole</v>
      </c>
      <c r="V131">
        <f t="shared" ref="V131:V194" ca="1" si="601">COUNTIF($U$2:$U$351,"&lt;="&amp;U131)</f>
        <v>59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995Steve Colezz</v>
      </c>
      <c r="AA131">
        <f t="shared" ref="AA131:AA194" ca="1" si="606">COUNTIF($Z$2:$Z$351,"&lt;="&amp;Z131)</f>
        <v>80</v>
      </c>
      <c r="AB131">
        <f t="shared" ref="AB131:AB194" si="607">A131</f>
        <v>130</v>
      </c>
      <c r="AC131">
        <f t="shared" ref="AC131:AC194" ca="1" si="608">VLOOKUP(A131,$AA$2:$AB$351,2,FALSE)</f>
        <v>213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17.600000000000001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0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104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48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17.72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0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18.87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1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6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18.79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16</v>
      </c>
      <c r="FN131">
        <f t="shared" ref="FN131:FN194" ca="1" si="748">IF(NOT(ISNA(VLOOKUP($A131,INDIRECT("Week"&amp;LEFT(FF$1,2)&amp;"!B9:B240"),1,FALSE))),VLOOKUP($A131,INDIRECT("Week"&amp;LEFT(FF$1,2)&amp;"!B9:S240"),15,FALSE),"")</f>
        <v>6</v>
      </c>
      <c r="FO131">
        <f t="shared" ref="FO131:FO194" ca="1" si="749">IF(NOT(ISNA(VLOOKUP($A131,INDIRECT("Week"&amp;LEFT(FF$1,2)&amp;"!B9:B240"),1,FALSE))),VLOOKUP($A131,INDIRECT("Week"&amp;LEFT(FF$1,2)&amp;"!B9:S240"),16,FALSE),"")</f>
        <v>41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21.04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2</v>
      </c>
      <c r="FU131">
        <f t="shared" ref="FU131:FU194" ca="1" si="755">IF(NOT(ISNA(VLOOKUP($A131,INDIRECT("Week"&amp;LEFT(FR$1,2)&amp;"!B9:B240"),1,FALSE))),VLOOKUP($A131,INDIRECT("Week"&amp;LEFT(FR$1,2)&amp;"!B9:S240"),9,FALSE),"")</f>
        <v>2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0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0</v>
      </c>
      <c r="FZ131">
        <f t="shared" ref="FZ131:FZ194" ca="1" si="760">IF(NOT(ISNA(VLOOKUP($A131,INDIRECT("Week"&amp;LEFT(FR$1,2)&amp;"!B9:B240"),1,FALSE))),VLOOKUP($A131,INDIRECT("Week"&amp;LEFT(FR$1,2)&amp;"!B9:S240"),15,FALSE),"")</f>
        <v>40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18.38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5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60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21.16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3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13</v>
      </c>
      <c r="G132">
        <f t="shared" ca="1" si="588"/>
        <v>9</v>
      </c>
      <c r="H132">
        <f t="shared" ca="1" si="589"/>
        <v>69.230769230769226</v>
      </c>
      <c r="I132">
        <f t="shared" ca="1" si="583"/>
        <v>22.063846153846157</v>
      </c>
      <c r="J132">
        <f t="shared" ca="1" si="590"/>
        <v>31.063846153846157</v>
      </c>
      <c r="K132">
        <f t="shared" ca="1" si="591"/>
        <v>31.063846140646156</v>
      </c>
      <c r="L132">
        <f t="shared" ca="1" si="592"/>
        <v>2</v>
      </c>
      <c r="M132">
        <f t="shared" ca="1" si="593"/>
        <v>26.37</v>
      </c>
      <c r="N132">
        <f t="shared" ca="1" si="594"/>
        <v>50</v>
      </c>
      <c r="O132">
        <f t="shared" ca="1" si="595"/>
        <v>26.3699999868</v>
      </c>
      <c r="P132">
        <f t="shared" ca="1" si="596"/>
        <v>2</v>
      </c>
      <c r="Q132">
        <f t="shared" ca="1" si="597"/>
        <v>76</v>
      </c>
      <c r="R132">
        <f t="shared" ca="1" si="598"/>
        <v>16</v>
      </c>
      <c r="S132">
        <f t="shared" ca="1" si="599"/>
        <v>2</v>
      </c>
      <c r="T132">
        <f t="shared" ca="1" si="600"/>
        <v>114</v>
      </c>
      <c r="U132" t="str">
        <f t="shared" ca="1" si="584"/>
        <v>885997983923Rob Arthur</v>
      </c>
      <c r="V132">
        <f t="shared" ca="1" si="601"/>
        <v>35</v>
      </c>
      <c r="W132">
        <f t="shared" si="602"/>
        <v>131</v>
      </c>
      <c r="X132" t="e">
        <f t="shared" ca="1" si="603"/>
        <v>#N/A</v>
      </c>
      <c r="Y132">
        <f t="shared" ca="1" si="604"/>
        <v>12</v>
      </c>
      <c r="Z132" t="str">
        <f t="shared" ca="1" si="605"/>
        <v>987Rob Arthurzz</v>
      </c>
      <c r="AA132">
        <f t="shared" ca="1" si="606"/>
        <v>25</v>
      </c>
      <c r="AB132">
        <f t="shared" si="607"/>
        <v>131</v>
      </c>
      <c r="AC132">
        <f t="shared" ca="1" si="608"/>
        <v>33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>
        <f t="shared" ca="1" si="585"/>
        <v>24.01</v>
      </c>
      <c r="DW132" t="str">
        <f t="shared" ca="1" si="705"/>
        <v>WON</v>
      </c>
      <c r="DX132">
        <f t="shared" ca="1" si="706"/>
        <v>9</v>
      </c>
      <c r="DY132">
        <f t="shared" ca="1" si="707"/>
        <v>2</v>
      </c>
      <c r="DZ132">
        <f t="shared" ca="1" si="708"/>
        <v>0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114</v>
      </c>
      <c r="EF132">
        <f t="shared" ca="1" si="714"/>
        <v>16</v>
      </c>
      <c r="EG132">
        <f t="shared" ca="1" si="715"/>
        <v>20</v>
      </c>
      <c r="EH132">
        <f t="shared" ca="1" si="716"/>
        <v>25.98</v>
      </c>
      <c r="EI132" t="str">
        <f t="shared" ca="1" si="717"/>
        <v>LOST</v>
      </c>
      <c r="EJ132">
        <f t="shared" ca="1" si="718"/>
        <v>6</v>
      </c>
      <c r="EK132">
        <f t="shared" ca="1" si="719"/>
        <v>1</v>
      </c>
      <c r="EL132">
        <f t="shared" ca="1" si="720"/>
        <v>0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0</v>
      </c>
      <c r="ER132">
        <f t="shared" ca="1" si="726"/>
        <v>0</v>
      </c>
      <c r="ES132">
        <f t="shared" ca="1" si="727"/>
        <v>0</v>
      </c>
      <c r="ET132">
        <f t="shared" ca="1" si="728"/>
        <v>26.37</v>
      </c>
      <c r="EU132" t="str">
        <f t="shared" ca="1" si="729"/>
        <v>WON</v>
      </c>
      <c r="EV132">
        <f t="shared" ca="1" si="730"/>
        <v>8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61</v>
      </c>
      <c r="FB132">
        <f t="shared" ca="1" si="736"/>
        <v>41</v>
      </c>
      <c r="FC132">
        <f t="shared" ca="1" si="737"/>
        <v>4</v>
      </c>
      <c r="FD132">
        <f t="shared" ca="1" si="738"/>
        <v>0</v>
      </c>
      <c r="FE132">
        <f t="shared" ca="1" si="739"/>
        <v>0</v>
      </c>
      <c r="FF132">
        <f t="shared" ca="1" si="740"/>
        <v>21.12</v>
      </c>
      <c r="FG132" t="str">
        <f t="shared" ca="1" si="741"/>
        <v>LOST</v>
      </c>
      <c r="FH132">
        <f t="shared" ca="1" si="742"/>
        <v>5</v>
      </c>
      <c r="FI132">
        <f t="shared" ca="1" si="743"/>
        <v>1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0</v>
      </c>
      <c r="FO132">
        <f t="shared" ca="1" si="749"/>
        <v>20</v>
      </c>
      <c r="FP132">
        <f t="shared" ca="1" si="750"/>
        <v>16</v>
      </c>
      <c r="FQ132">
        <f t="shared" ca="1" si="751"/>
        <v>0</v>
      </c>
      <c r="FR132">
        <f t="shared" ca="1" si="752"/>
        <v>22.85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2</v>
      </c>
      <c r="FX132">
        <f t="shared" ca="1" si="758"/>
        <v>20</v>
      </c>
      <c r="FY132">
        <f t="shared" ca="1" si="759"/>
        <v>0</v>
      </c>
      <c r="FZ132">
        <f t="shared" ca="1" si="760"/>
        <v>32</v>
      </c>
      <c r="GA132">
        <f t="shared" ca="1" si="761"/>
        <v>48</v>
      </c>
      <c r="GB132">
        <f t="shared" ca="1" si="762"/>
        <v>20</v>
      </c>
      <c r="GC132">
        <f t="shared" ca="1" si="763"/>
        <v>0</v>
      </c>
      <c r="GD132">
        <f t="shared" ca="1" si="764"/>
        <v>17.690000000000001</v>
      </c>
      <c r="GE132" t="str">
        <f t="shared" ca="1" si="765"/>
        <v>WON</v>
      </c>
      <c r="GF132">
        <f t="shared" ca="1" si="766"/>
        <v>3</v>
      </c>
      <c r="GG132">
        <f t="shared" ca="1" si="767"/>
        <v>1</v>
      </c>
      <c r="GH132">
        <f t="shared" ca="1" si="768"/>
        <v>0</v>
      </c>
      <c r="GI132">
        <f t="shared" ca="1" si="769"/>
        <v>2</v>
      </c>
      <c r="GJ132">
        <f t="shared" ca="1" si="770"/>
        <v>20</v>
      </c>
      <c r="GK132">
        <f t="shared" ca="1" si="771"/>
        <v>4</v>
      </c>
      <c r="GL132">
        <f t="shared" ca="1" si="772"/>
        <v>0</v>
      </c>
      <c r="GM132">
        <f t="shared" ca="1" si="773"/>
        <v>5</v>
      </c>
      <c r="GN132">
        <f t="shared" ca="1" si="774"/>
        <v>68</v>
      </c>
      <c r="GO132">
        <f t="shared" ca="1" si="775"/>
        <v>0</v>
      </c>
      <c r="GP132">
        <f t="shared" ca="1" si="776"/>
        <v>21.73</v>
      </c>
      <c r="GQ132" t="str">
        <f t="shared" ca="1" si="777"/>
        <v>WON</v>
      </c>
      <c r="GR132">
        <f t="shared" ca="1" si="778"/>
        <v>7</v>
      </c>
      <c r="GS132">
        <f t="shared" ca="1" si="779"/>
        <v>0</v>
      </c>
      <c r="GT132">
        <f t="shared" ca="1" si="780"/>
        <v>0</v>
      </c>
      <c r="GU132">
        <f t="shared" ca="1" si="781"/>
        <v>1</v>
      </c>
      <c r="GV132">
        <f t="shared" ca="1" si="782"/>
        <v>0</v>
      </c>
      <c r="GW132">
        <f t="shared" ca="1" si="783"/>
        <v>24</v>
      </c>
      <c r="GX132">
        <f t="shared" ca="1" si="784"/>
        <v>0</v>
      </c>
      <c r="GY132">
        <f t="shared" ca="1" si="785"/>
        <v>20</v>
      </c>
      <c r="GZ132">
        <f t="shared" ca="1" si="786"/>
        <v>0</v>
      </c>
      <c r="HA132">
        <f t="shared" ca="1" si="787"/>
        <v>60</v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14</v>
      </c>
      <c r="G133">
        <f t="shared" ca="1" si="588"/>
        <v>11</v>
      </c>
      <c r="H133">
        <f t="shared" ca="1" si="589"/>
        <v>78.571428571428569</v>
      </c>
      <c r="I133">
        <f t="shared" ca="1" si="583"/>
        <v>25.702142857142857</v>
      </c>
      <c r="J133">
        <f t="shared" ca="1" si="590"/>
        <v>36.70214285714286</v>
      </c>
      <c r="K133">
        <f t="shared" ca="1" si="591"/>
        <v>36.702142843842857</v>
      </c>
      <c r="L133">
        <f t="shared" ca="1" si="592"/>
        <v>2</v>
      </c>
      <c r="M133">
        <f t="shared" ca="1" si="593"/>
        <v>29.47</v>
      </c>
      <c r="N133">
        <f t="shared" ca="1" si="594"/>
        <v>16</v>
      </c>
      <c r="O133">
        <f t="shared" ca="1" si="595"/>
        <v>29.4699999867</v>
      </c>
      <c r="P133">
        <f t="shared" ca="1" si="596"/>
        <v>2</v>
      </c>
      <c r="Q133">
        <f t="shared" ca="1" si="597"/>
        <v>55</v>
      </c>
      <c r="R133">
        <f t="shared" ca="1" si="598"/>
        <v>48</v>
      </c>
      <c r="S133">
        <f t="shared" ca="1" si="599"/>
        <v>4</v>
      </c>
      <c r="T133">
        <f t="shared" ca="1" si="600"/>
        <v>163</v>
      </c>
      <c r="U133" t="str">
        <f t="shared" ca="1" si="584"/>
        <v>836995951944Alan Casey</v>
      </c>
      <c r="V133">
        <f t="shared" ca="1" si="601"/>
        <v>7</v>
      </c>
      <c r="W133">
        <f t="shared" si="602"/>
        <v>132</v>
      </c>
      <c r="X133" t="e">
        <f t="shared" ca="1" si="603"/>
        <v>#N/A</v>
      </c>
      <c r="Y133">
        <f t="shared" ca="1" si="604"/>
        <v>15</v>
      </c>
      <c r="Z133" t="str">
        <f t="shared" ca="1" si="605"/>
        <v>984Alan Caseyzz</v>
      </c>
      <c r="AA133">
        <f t="shared" ca="1" si="606"/>
        <v>10</v>
      </c>
      <c r="AB133">
        <f t="shared" si="607"/>
        <v>132</v>
      </c>
      <c r="AC133">
        <f t="shared" ca="1" si="608"/>
        <v>118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25.18</v>
      </c>
      <c r="EI133" t="str">
        <f t="shared" ca="1" si="717"/>
        <v>WON</v>
      </c>
      <c r="EJ133">
        <f t="shared" ca="1" si="718"/>
        <v>3</v>
      </c>
      <c r="EK133">
        <f t="shared" ca="1" si="719"/>
        <v>4</v>
      </c>
      <c r="EL133">
        <f t="shared" ca="1" si="720"/>
        <v>0</v>
      </c>
      <c r="EM133">
        <f t="shared" ca="1" si="721"/>
        <v>2</v>
      </c>
      <c r="EN133">
        <f t="shared" ca="1" si="722"/>
        <v>8</v>
      </c>
      <c r="EO133">
        <f t="shared" ca="1" si="723"/>
        <v>0</v>
      </c>
      <c r="EP133">
        <f t="shared" ca="1" si="724"/>
        <v>52</v>
      </c>
      <c r="EQ133">
        <f t="shared" ca="1" si="725"/>
        <v>4</v>
      </c>
      <c r="ER133">
        <f t="shared" ca="1" si="726"/>
        <v>40</v>
      </c>
      <c r="ES133">
        <f t="shared" ca="1" si="727"/>
        <v>0</v>
      </c>
      <c r="ET133">
        <f t="shared" ca="1" si="728"/>
        <v>18.8</v>
      </c>
      <c r="EU133" t="str">
        <f t="shared" ca="1" si="729"/>
        <v>LOST</v>
      </c>
      <c r="EV133">
        <f t="shared" ca="1" si="730"/>
        <v>5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8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22.43</v>
      </c>
      <c r="FG133" t="str">
        <f t="shared" ca="1" si="741"/>
        <v>WON</v>
      </c>
      <c r="FH133">
        <f t="shared" ca="1" si="742"/>
        <v>6</v>
      </c>
      <c r="FI133">
        <f t="shared" ca="1" si="743"/>
        <v>2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77</v>
      </c>
      <c r="FN133">
        <f t="shared" ca="1" si="748"/>
        <v>100</v>
      </c>
      <c r="FO133">
        <f t="shared" ca="1" si="749"/>
        <v>2</v>
      </c>
      <c r="FP133">
        <f t="shared" ca="1" si="750"/>
        <v>0</v>
      </c>
      <c r="FQ133">
        <f t="shared" ca="1" si="751"/>
        <v>0</v>
      </c>
      <c r="FR133">
        <f t="shared" ca="1" si="752"/>
        <v>26.25</v>
      </c>
      <c r="FS133" t="str">
        <f t="shared" ca="1" si="753"/>
        <v>WON</v>
      </c>
      <c r="FT133">
        <f t="shared" ca="1" si="754"/>
        <v>2</v>
      </c>
      <c r="FU133">
        <f t="shared" ca="1" si="755"/>
        <v>5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68</v>
      </c>
      <c r="FZ133">
        <f t="shared" ca="1" si="760"/>
        <v>32</v>
      </c>
      <c r="GA133">
        <f t="shared" ca="1" si="761"/>
        <v>0</v>
      </c>
      <c r="GB133">
        <f t="shared" ca="1" si="762"/>
        <v>16</v>
      </c>
      <c r="GC133">
        <f t="shared" ca="1" si="763"/>
        <v>0</v>
      </c>
      <c r="GD133">
        <f t="shared" ca="1" si="764"/>
        <v>29.47</v>
      </c>
      <c r="GE133" t="str">
        <f t="shared" ca="1" si="765"/>
        <v>WON</v>
      </c>
      <c r="GF133">
        <f t="shared" ca="1" si="766"/>
        <v>1</v>
      </c>
      <c r="GG133">
        <f t="shared" ca="1" si="767"/>
        <v>6</v>
      </c>
      <c r="GH133">
        <f t="shared" ca="1" si="768"/>
        <v>0</v>
      </c>
      <c r="GI133">
        <f t="shared" ca="1" si="769"/>
        <v>2</v>
      </c>
      <c r="GJ133">
        <f t="shared" ca="1" si="770"/>
        <v>88</v>
      </c>
      <c r="GK133">
        <f t="shared" ca="1" si="771"/>
        <v>141</v>
      </c>
      <c r="GL133">
        <f t="shared" ca="1" si="772"/>
        <v>20</v>
      </c>
      <c r="GM133">
        <f t="shared" ca="1" si="773"/>
        <v>79</v>
      </c>
      <c r="GN133">
        <f t="shared" ca="1" si="774"/>
        <v>0</v>
      </c>
      <c r="GO133">
        <f t="shared" ca="1" si="775"/>
        <v>0</v>
      </c>
      <c r="GP133">
        <f t="shared" ca="1" si="776"/>
        <v>26.84</v>
      </c>
      <c r="GQ133" t="str">
        <f t="shared" ca="1" si="777"/>
        <v>WON</v>
      </c>
      <c r="GR133">
        <f t="shared" ca="1" si="778"/>
        <v>6</v>
      </c>
      <c r="GS133">
        <f t="shared" ca="1" si="779"/>
        <v>2</v>
      </c>
      <c r="GT133">
        <f t="shared" ca="1" si="780"/>
        <v>0</v>
      </c>
      <c r="GU133">
        <f t="shared" ca="1" si="781"/>
        <v>2</v>
      </c>
      <c r="GV133">
        <f t="shared" ca="1" si="782"/>
        <v>8</v>
      </c>
      <c r="GW133">
        <f t="shared" ca="1" si="783"/>
        <v>8</v>
      </c>
      <c r="GX133">
        <f t="shared" ca="1" si="784"/>
        <v>60</v>
      </c>
      <c r="GY133">
        <f t="shared" ca="1" si="785"/>
        <v>57</v>
      </c>
      <c r="GZ133">
        <f t="shared" ca="1" si="786"/>
        <v>0</v>
      </c>
      <c r="HA133">
        <f t="shared" ca="1" si="787"/>
        <v>0</v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31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90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76</v>
      </c>
      <c r="AB134">
        <f t="shared" si="607"/>
        <v>133</v>
      </c>
      <c r="AC134">
        <f t="shared" ca="1" si="608"/>
        <v>162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72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86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107</v>
      </c>
      <c r="AB135">
        <f t="shared" si="607"/>
        <v>134</v>
      </c>
      <c r="AC135">
        <f t="shared" ca="1" si="608"/>
        <v>35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13</v>
      </c>
      <c r="G136">
        <f t="shared" ca="1" si="588"/>
        <v>6</v>
      </c>
      <c r="H136">
        <f t="shared" ca="1" si="589"/>
        <v>46.153846153846153</v>
      </c>
      <c r="I136">
        <f t="shared" ca="1" si="583"/>
        <v>23.46153846153846</v>
      </c>
      <c r="J136">
        <f t="shared" ca="1" si="590"/>
        <v>29.46153846153846</v>
      </c>
      <c r="K136">
        <f t="shared" ca="1" si="591"/>
        <v>29.461538447938459</v>
      </c>
      <c r="L136">
        <f t="shared" ca="1" si="592"/>
        <v>2</v>
      </c>
      <c r="M136">
        <f t="shared" ca="1" si="593"/>
        <v>26.84</v>
      </c>
      <c r="N136">
        <f t="shared" ca="1" si="594"/>
        <v>39</v>
      </c>
      <c r="O136">
        <f t="shared" ca="1" si="595"/>
        <v>26.839999986399999</v>
      </c>
      <c r="P136">
        <f t="shared" ca="1" si="596"/>
        <v>2</v>
      </c>
      <c r="Q136">
        <f t="shared" ca="1" si="597"/>
        <v>61</v>
      </c>
      <c r="R136">
        <f t="shared" ca="1" si="598"/>
        <v>31</v>
      </c>
      <c r="S136">
        <f t="shared" ca="1" si="599"/>
        <v>6</v>
      </c>
      <c r="T136">
        <f t="shared" ca="1" si="600"/>
        <v>141</v>
      </c>
      <c r="U136" t="str">
        <f t="shared" ca="1" si="584"/>
        <v>858993968938John Jenkinson</v>
      </c>
      <c r="V136">
        <f t="shared" ca="1" si="601"/>
        <v>17</v>
      </c>
      <c r="W136">
        <f t="shared" si="602"/>
        <v>135</v>
      </c>
      <c r="X136" t="e">
        <f t="shared" ca="1" si="603"/>
        <v>#N/A</v>
      </c>
      <c r="Y136">
        <f t="shared" ca="1" si="604"/>
        <v>10</v>
      </c>
      <c r="Z136" t="str">
        <f t="shared" ca="1" si="605"/>
        <v>989John Jenkinsonzz</v>
      </c>
      <c r="AA136">
        <f t="shared" ca="1" si="606"/>
        <v>40</v>
      </c>
      <c r="AB136">
        <f t="shared" si="607"/>
        <v>135</v>
      </c>
      <c r="AC136">
        <f t="shared" ca="1" si="608"/>
        <v>2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>
        <f t="shared" ca="1" si="585"/>
        <v>24.66</v>
      </c>
      <c r="DW136" t="str">
        <f t="shared" ca="1" si="705"/>
        <v>LOST</v>
      </c>
      <c r="DX136">
        <f t="shared" ca="1" si="706"/>
        <v>6</v>
      </c>
      <c r="DY136">
        <f t="shared" ca="1" si="707"/>
        <v>1</v>
      </c>
      <c r="DZ136">
        <f t="shared" ca="1" si="708"/>
        <v>1</v>
      </c>
      <c r="EA136">
        <f t="shared" ca="1" si="709"/>
        <v>0</v>
      </c>
      <c r="EB136">
        <f t="shared" ca="1" si="710"/>
        <v>0</v>
      </c>
      <c r="EC136">
        <f t="shared" ca="1" si="711"/>
        <v>0</v>
      </c>
      <c r="ED136">
        <f t="shared" ca="1" si="712"/>
        <v>0</v>
      </c>
      <c r="EE136">
        <f t="shared" ca="1" si="713"/>
        <v>32</v>
      </c>
      <c r="EF136">
        <f t="shared" ca="1" si="714"/>
        <v>16</v>
      </c>
      <c r="EG136">
        <f t="shared" ca="1" si="715"/>
        <v>0</v>
      </c>
      <c r="EH136">
        <f t="shared" ca="1" si="716"/>
        <v>21.95</v>
      </c>
      <c r="EI136" t="str">
        <f t="shared" ca="1" si="717"/>
        <v>LOST</v>
      </c>
      <c r="EJ136">
        <f t="shared" ca="1" si="718"/>
        <v>6</v>
      </c>
      <c r="EK136">
        <f t="shared" ca="1" si="719"/>
        <v>3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0</v>
      </c>
      <c r="EQ136">
        <f t="shared" ca="1" si="725"/>
        <v>4</v>
      </c>
      <c r="ER136">
        <f t="shared" ca="1" si="726"/>
        <v>40</v>
      </c>
      <c r="ES136">
        <f t="shared" ca="1" si="727"/>
        <v>0</v>
      </c>
      <c r="ET136">
        <f t="shared" ca="1" si="728"/>
        <v>23.01</v>
      </c>
      <c r="EU136" t="str">
        <f t="shared" ca="1" si="729"/>
        <v>LOST</v>
      </c>
      <c r="EV136">
        <f t="shared" ca="1" si="730"/>
        <v>5</v>
      </c>
      <c r="EW136">
        <f t="shared" ca="1" si="731"/>
        <v>3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0</v>
      </c>
      <c r="FB136">
        <f t="shared" ca="1" si="736"/>
        <v>0</v>
      </c>
      <c r="FC136">
        <f t="shared" ca="1" si="737"/>
        <v>115</v>
      </c>
      <c r="FD136">
        <f t="shared" ca="1" si="738"/>
        <v>0</v>
      </c>
      <c r="FE136">
        <f t="shared" ca="1" si="739"/>
        <v>0</v>
      </c>
      <c r="FF136">
        <f t="shared" ca="1" si="740"/>
        <v>23.09</v>
      </c>
      <c r="FG136" t="str">
        <f t="shared" ca="1" si="741"/>
        <v>LOST</v>
      </c>
      <c r="FH136">
        <f t="shared" ca="1" si="742"/>
        <v>6</v>
      </c>
      <c r="FI136">
        <f t="shared" ca="1" si="743"/>
        <v>2</v>
      </c>
      <c r="FJ136">
        <f t="shared" ca="1" si="744"/>
        <v>0</v>
      </c>
      <c r="FK136">
        <f t="shared" ca="1" si="745"/>
        <v>1</v>
      </c>
      <c r="FL136">
        <f t="shared" ca="1" si="746"/>
        <v>33</v>
      </c>
      <c r="FM136">
        <f t="shared" ca="1" si="747"/>
        <v>0</v>
      </c>
      <c r="FN136">
        <f t="shared" ca="1" si="748"/>
        <v>0</v>
      </c>
      <c r="FO136">
        <f t="shared" ca="1" si="749"/>
        <v>6</v>
      </c>
      <c r="FP136">
        <f t="shared" ca="1" si="750"/>
        <v>0</v>
      </c>
      <c r="FQ136">
        <f t="shared" ca="1" si="751"/>
        <v>0</v>
      </c>
      <c r="FR136">
        <f t="shared" ca="1" si="752"/>
        <v>26.84</v>
      </c>
      <c r="FS136" t="str">
        <f t="shared" ca="1" si="753"/>
        <v>WON</v>
      </c>
      <c r="FT136">
        <f t="shared" ca="1" si="754"/>
        <v>6</v>
      </c>
      <c r="FU136">
        <f t="shared" ca="1" si="755"/>
        <v>2</v>
      </c>
      <c r="FV136">
        <f t="shared" ca="1" si="756"/>
        <v>0</v>
      </c>
      <c r="FW136">
        <f t="shared" ca="1" si="757"/>
        <v>2</v>
      </c>
      <c r="FX136">
        <f t="shared" ca="1" si="758"/>
        <v>40</v>
      </c>
      <c r="FY136">
        <f t="shared" ca="1" si="759"/>
        <v>131</v>
      </c>
      <c r="FZ136">
        <f t="shared" ca="1" si="760"/>
        <v>16</v>
      </c>
      <c r="GA136">
        <f t="shared" ca="1" si="761"/>
        <v>16</v>
      </c>
      <c r="GB136">
        <f t="shared" ca="1" si="762"/>
        <v>0</v>
      </c>
      <c r="GC136">
        <f t="shared" ca="1" si="763"/>
        <v>0</v>
      </c>
      <c r="GD136">
        <f t="shared" ca="1" si="764"/>
        <v>23.46</v>
      </c>
      <c r="GE136" t="str">
        <f t="shared" ca="1" si="765"/>
        <v>WON</v>
      </c>
      <c r="GF136">
        <f t="shared" ca="1" si="766"/>
        <v>8</v>
      </c>
      <c r="GG136">
        <f t="shared" ca="1" si="767"/>
        <v>1</v>
      </c>
      <c r="GH136">
        <f t="shared" ca="1" si="768"/>
        <v>0</v>
      </c>
      <c r="GI136">
        <f t="shared" ca="1" si="769"/>
        <v>1</v>
      </c>
      <c r="GJ136">
        <f t="shared" ca="1" si="770"/>
        <v>0</v>
      </c>
      <c r="GK136">
        <f t="shared" ca="1" si="771"/>
        <v>32</v>
      </c>
      <c r="GL136">
        <f t="shared" ca="1" si="772"/>
        <v>0</v>
      </c>
      <c r="GM136">
        <f t="shared" ca="1" si="773"/>
        <v>38</v>
      </c>
      <c r="GN136">
        <f t="shared" ca="1" si="774"/>
        <v>16</v>
      </c>
      <c r="GO136">
        <f t="shared" ca="1" si="775"/>
        <v>0</v>
      </c>
      <c r="GP136">
        <f t="shared" ca="1" si="776"/>
        <v>24.24</v>
      </c>
      <c r="GQ136" t="str">
        <f t="shared" ca="1" si="777"/>
        <v>WON</v>
      </c>
      <c r="GR136">
        <f t="shared" ca="1" si="778"/>
        <v>5</v>
      </c>
      <c r="GS136">
        <f t="shared" ca="1" si="779"/>
        <v>2</v>
      </c>
      <c r="GT136">
        <f t="shared" ca="1" si="780"/>
        <v>0</v>
      </c>
      <c r="GU136">
        <f t="shared" ca="1" si="781"/>
        <v>1</v>
      </c>
      <c r="GV136">
        <f t="shared" ca="1" si="782"/>
        <v>0</v>
      </c>
      <c r="GW136">
        <f t="shared" ca="1" si="783"/>
        <v>8</v>
      </c>
      <c r="GX136">
        <f t="shared" ca="1" si="784"/>
        <v>5</v>
      </c>
      <c r="GY136">
        <f t="shared" ca="1" si="785"/>
        <v>8</v>
      </c>
      <c r="GZ136">
        <f t="shared" ca="1" si="786"/>
        <v>0</v>
      </c>
      <c r="HA136">
        <f t="shared" ca="1" si="787"/>
        <v>0</v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Neate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21.1</v>
      </c>
      <c r="J137">
        <f t="shared" ca="1" si="590"/>
        <v>21.1</v>
      </c>
      <c r="K137">
        <f t="shared" ca="1" si="591"/>
        <v>21.099999986300002</v>
      </c>
      <c r="L137">
        <f t="shared" ca="1" si="592"/>
        <v>2</v>
      </c>
      <c r="M137">
        <f t="shared" ca="1" si="593"/>
        <v>21.1</v>
      </c>
      <c r="N137">
        <f t="shared" ca="1" si="594"/>
        <v>105</v>
      </c>
      <c r="O137">
        <f t="shared" ca="1" si="595"/>
        <v>21.099999986300002</v>
      </c>
      <c r="P137">
        <f t="shared" ca="1" si="596"/>
        <v>2</v>
      </c>
      <c r="Q137">
        <f t="shared" ca="1" si="597"/>
        <v>5</v>
      </c>
      <c r="R137">
        <f t="shared" ca="1" si="598"/>
        <v>2</v>
      </c>
      <c r="S137">
        <f t="shared" ca="1" si="599"/>
        <v>0</v>
      </c>
      <c r="T137">
        <f t="shared" ca="1" si="600"/>
        <v>9</v>
      </c>
      <c r="U137" t="str">
        <f t="shared" ca="1" si="584"/>
        <v>990999997994Paul Neate</v>
      </c>
      <c r="V137">
        <f t="shared" ca="1" si="601"/>
        <v>109</v>
      </c>
      <c r="W137">
        <f t="shared" si="602"/>
        <v>136</v>
      </c>
      <c r="X137" t="e">
        <f t="shared" ca="1" si="603"/>
        <v>#N/A</v>
      </c>
      <c r="Y137">
        <f t="shared" ca="1" si="604"/>
        <v>1</v>
      </c>
      <c r="Z137" t="str">
        <f t="shared" ca="1" si="605"/>
        <v>998Paul Neatezz</v>
      </c>
      <c r="AA137">
        <f t="shared" ca="1" si="606"/>
        <v>108</v>
      </c>
      <c r="AB137">
        <f t="shared" si="607"/>
        <v>136</v>
      </c>
      <c r="AC137">
        <f t="shared" ca="1" si="608"/>
        <v>182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21.1</v>
      </c>
      <c r="DW137" t="str">
        <f t="shared" ca="1" si="705"/>
        <v>LOST</v>
      </c>
      <c r="DX137">
        <f t="shared" ca="1" si="706"/>
        <v>5</v>
      </c>
      <c r="DY137">
        <f t="shared" ca="1" si="707"/>
        <v>2</v>
      </c>
      <c r="DZ137">
        <f t="shared" ca="1" si="708"/>
        <v>0</v>
      </c>
      <c r="EA137">
        <f t="shared" ca="1" si="709"/>
        <v>1</v>
      </c>
      <c r="EB137">
        <f t="shared" ca="1" si="710"/>
        <v>20</v>
      </c>
      <c r="EC137">
        <f t="shared" ca="1" si="711"/>
        <v>2</v>
      </c>
      <c r="ED137">
        <f t="shared" ca="1" si="712"/>
        <v>0</v>
      </c>
      <c r="EE137">
        <f t="shared" ca="1" si="713"/>
        <v>33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88"/>
        <v>0</v>
      </c>
      <c r="H138">
        <f t="shared" ca="1" si="589"/>
        <v>0</v>
      </c>
      <c r="I138">
        <f t="shared" ca="1" si="583"/>
        <v>20.27</v>
      </c>
      <c r="J138">
        <f t="shared" ca="1" si="590"/>
        <v>20.27</v>
      </c>
      <c r="K138">
        <f t="shared" ca="1" si="591"/>
        <v>20.269999986199998</v>
      </c>
      <c r="L138">
        <f t="shared" ca="1" si="592"/>
        <v>2</v>
      </c>
      <c r="M138">
        <f t="shared" ca="1" si="593"/>
        <v>20.27</v>
      </c>
      <c r="N138">
        <f t="shared" ca="1" si="594"/>
        <v>110</v>
      </c>
      <c r="O138">
        <f t="shared" ca="1" si="595"/>
        <v>20.269999986199998</v>
      </c>
      <c r="P138">
        <f t="shared" ca="1" si="596"/>
        <v>2</v>
      </c>
      <c r="Q138">
        <f t="shared" ca="1" si="597"/>
        <v>0</v>
      </c>
      <c r="R138">
        <f t="shared" ca="1" si="598"/>
        <v>1</v>
      </c>
      <c r="S138">
        <f t="shared" ca="1" si="599"/>
        <v>0</v>
      </c>
      <c r="T138">
        <f t="shared" ca="1" si="600"/>
        <v>2</v>
      </c>
      <c r="U138" t="str">
        <f t="shared" ca="1" si="584"/>
        <v>997999998999Charlie Gardner</v>
      </c>
      <c r="V138">
        <f t="shared" ca="1" si="601"/>
        <v>124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95</v>
      </c>
      <c r="AB138">
        <f t="shared" si="607"/>
        <v>137</v>
      </c>
      <c r="AC138">
        <f t="shared" ca="1" si="608"/>
        <v>210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>
        <f t="shared" ca="1" si="776"/>
        <v>20.27</v>
      </c>
      <c r="GQ138" t="str">
        <f t="shared" ca="1" si="777"/>
        <v>LOST</v>
      </c>
      <c r="GR138">
        <f t="shared" ca="1" si="778"/>
        <v>0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5</v>
      </c>
      <c r="GW138">
        <f t="shared" ca="1" si="783"/>
        <v>36</v>
      </c>
      <c r="GX138">
        <f t="shared" ca="1" si="784"/>
        <v>0</v>
      </c>
      <c r="GY138">
        <f t="shared" ca="1" si="785"/>
        <v>28</v>
      </c>
      <c r="GZ138">
        <f t="shared" ca="1" si="786"/>
        <v>0</v>
      </c>
      <c r="HA138">
        <f t="shared" ca="1" si="787"/>
        <v>0</v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129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116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129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209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129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114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129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129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129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129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129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129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129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129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129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129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14</v>
      </c>
      <c r="G152">
        <f t="shared" ca="1" si="588"/>
        <v>7</v>
      </c>
      <c r="H152">
        <f t="shared" ca="1" si="589"/>
        <v>50</v>
      </c>
      <c r="I152">
        <f t="shared" ca="1" si="583"/>
        <v>24.477142857142859</v>
      </c>
      <c r="J152">
        <f t="shared" ca="1" si="590"/>
        <v>31.477142857142859</v>
      </c>
      <c r="K152">
        <f t="shared" ca="1" si="591"/>
        <v>31.477142841942857</v>
      </c>
      <c r="L152">
        <f t="shared" ca="1" si="592"/>
        <v>2</v>
      </c>
      <c r="M152">
        <f t="shared" ca="1" si="593"/>
        <v>28.9</v>
      </c>
      <c r="N152">
        <f t="shared" ca="1" si="594"/>
        <v>18</v>
      </c>
      <c r="O152">
        <f t="shared" ca="1" si="595"/>
        <v>28.899999984799997</v>
      </c>
      <c r="P152">
        <f t="shared" ca="1" si="596"/>
        <v>2</v>
      </c>
      <c r="Q152">
        <f t="shared" ca="1" si="597"/>
        <v>82</v>
      </c>
      <c r="R152">
        <f t="shared" ca="1" si="598"/>
        <v>21</v>
      </c>
      <c r="S152">
        <f t="shared" ca="1" si="599"/>
        <v>5</v>
      </c>
      <c r="T152">
        <f t="shared" ca="1" si="600"/>
        <v>139</v>
      </c>
      <c r="U152" t="str">
        <f t="shared" ca="1" si="584"/>
        <v>860994978917Nev Wright</v>
      </c>
      <c r="V152">
        <f t="shared" ca="1" si="601"/>
        <v>19</v>
      </c>
      <c r="W152">
        <f t="shared" si="602"/>
        <v>151</v>
      </c>
      <c r="X152" t="e">
        <f t="shared" ca="1" si="603"/>
        <v>#N/A</v>
      </c>
      <c r="Y152">
        <f t="shared" ca="1" si="604"/>
        <v>11</v>
      </c>
      <c r="Z152" t="str">
        <f t="shared" ca="1" si="605"/>
        <v>988Nev Wrightzz</v>
      </c>
      <c r="AA152">
        <f t="shared" ca="1" si="606"/>
        <v>30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21.9</v>
      </c>
      <c r="DW152" t="str">
        <f t="shared" ca="1" si="705"/>
        <v>LOST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117</v>
      </c>
      <c r="EC152">
        <f t="shared" ca="1" si="711"/>
        <v>18</v>
      </c>
      <c r="ED152">
        <f t="shared" ca="1" si="712"/>
        <v>0</v>
      </c>
      <c r="EE152">
        <f t="shared" ca="1" si="713"/>
        <v>0</v>
      </c>
      <c r="EF152">
        <f t="shared" ca="1" si="714"/>
        <v>94</v>
      </c>
      <c r="EG152">
        <f t="shared" ca="1" si="715"/>
        <v>0</v>
      </c>
      <c r="EH152">
        <f t="shared" ca="1" si="716"/>
        <v>23.72</v>
      </c>
      <c r="EI152" t="str">
        <f t="shared" ca="1" si="717"/>
        <v>WON</v>
      </c>
      <c r="EJ152">
        <f t="shared" ca="1" si="718"/>
        <v>6</v>
      </c>
      <c r="EK152">
        <f t="shared" ca="1" si="719"/>
        <v>1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0</v>
      </c>
      <c r="EP152">
        <f t="shared" ca="1" si="724"/>
        <v>105</v>
      </c>
      <c r="EQ152">
        <f t="shared" ca="1" si="725"/>
        <v>36</v>
      </c>
      <c r="ER152">
        <f t="shared" ca="1" si="726"/>
        <v>48</v>
      </c>
      <c r="ES152">
        <f t="shared" ca="1" si="727"/>
        <v>0</v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24.45</v>
      </c>
      <c r="FG152" t="str">
        <f t="shared" ca="1" si="741"/>
        <v>LOST</v>
      </c>
      <c r="FH152">
        <f t="shared" ca="1" si="742"/>
        <v>5</v>
      </c>
      <c r="FI152">
        <f t="shared" ca="1" si="743"/>
        <v>0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89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27.56</v>
      </c>
      <c r="FS152" t="str">
        <f t="shared" ca="1" si="753"/>
        <v>WON</v>
      </c>
      <c r="FT152">
        <f t="shared" ca="1" si="754"/>
        <v>3</v>
      </c>
      <c r="FU152">
        <f t="shared" ca="1" si="755"/>
        <v>1</v>
      </c>
      <c r="FV152">
        <f t="shared" ca="1" si="756"/>
        <v>3</v>
      </c>
      <c r="FW152">
        <f t="shared" ca="1" si="757"/>
        <v>1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20</v>
      </c>
      <c r="GB152">
        <f t="shared" ca="1" si="762"/>
        <v>36</v>
      </c>
      <c r="GC152">
        <f t="shared" ca="1" si="763"/>
        <v>0</v>
      </c>
      <c r="GD152">
        <f t="shared" ca="1" si="764"/>
        <v>23.39</v>
      </c>
      <c r="GE152" t="str">
        <f t="shared" ca="1" si="765"/>
        <v>WON</v>
      </c>
      <c r="GF152">
        <f t="shared" ca="1" si="766"/>
        <v>10</v>
      </c>
      <c r="GG152">
        <f t="shared" ca="1" si="767"/>
        <v>3</v>
      </c>
      <c r="GH152">
        <f t="shared" ca="1" si="768"/>
        <v>0</v>
      </c>
      <c r="GI152">
        <f t="shared" ca="1" si="769"/>
        <v>2</v>
      </c>
      <c r="GJ152">
        <f t="shared" ca="1" si="770"/>
        <v>110</v>
      </c>
      <c r="GK152">
        <f t="shared" ca="1" si="771"/>
        <v>0</v>
      </c>
      <c r="GL152">
        <f t="shared" ca="1" si="772"/>
        <v>36</v>
      </c>
      <c r="GM152">
        <f t="shared" ca="1" si="773"/>
        <v>16</v>
      </c>
      <c r="GN152">
        <f t="shared" ca="1" si="774"/>
        <v>136</v>
      </c>
      <c r="GO152">
        <f t="shared" ca="1" si="775"/>
        <v>0</v>
      </c>
      <c r="GP152">
        <f t="shared" ca="1" si="776"/>
        <v>27.5</v>
      </c>
      <c r="GQ152" t="str">
        <f t="shared" ca="1" si="777"/>
        <v>LOST</v>
      </c>
      <c r="GR152">
        <f t="shared" ca="1" si="778"/>
        <v>8</v>
      </c>
      <c r="GS152">
        <f t="shared" ca="1" si="779"/>
        <v>1</v>
      </c>
      <c r="GT152">
        <f t="shared" ca="1" si="780"/>
        <v>0</v>
      </c>
      <c r="GU152">
        <f t="shared" ca="1" si="781"/>
        <v>1</v>
      </c>
      <c r="GV152">
        <f t="shared" ca="1" si="782"/>
        <v>10</v>
      </c>
      <c r="GW152">
        <f t="shared" ca="1" si="783"/>
        <v>56</v>
      </c>
      <c r="GX152">
        <f t="shared" ca="1" si="784"/>
        <v>0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13</v>
      </c>
      <c r="G153">
        <f t="shared" ca="1" si="588"/>
        <v>8</v>
      </c>
      <c r="H153">
        <f t="shared" ca="1" si="589"/>
        <v>61.53846153846154</v>
      </c>
      <c r="I153">
        <f t="shared" ca="1" si="583"/>
        <v>23.676153846153845</v>
      </c>
      <c r="J153">
        <f t="shared" ca="1" si="590"/>
        <v>31.676153846153845</v>
      </c>
      <c r="K153">
        <f t="shared" ca="1" si="591"/>
        <v>31.676153830853846</v>
      </c>
      <c r="L153">
        <f t="shared" ca="1" si="592"/>
        <v>2</v>
      </c>
      <c r="M153">
        <f t="shared" ca="1" si="593"/>
        <v>28</v>
      </c>
      <c r="N153">
        <f t="shared" ca="1" si="594"/>
        <v>28</v>
      </c>
      <c r="O153">
        <f t="shared" ca="1" si="595"/>
        <v>27.999999984700001</v>
      </c>
      <c r="P153">
        <f t="shared" ca="1" si="596"/>
        <v>2</v>
      </c>
      <c r="Q153">
        <f t="shared" ca="1" si="597"/>
        <v>60</v>
      </c>
      <c r="R153">
        <f t="shared" ca="1" si="598"/>
        <v>23</v>
      </c>
      <c r="S153">
        <f t="shared" ca="1" si="599"/>
        <v>7</v>
      </c>
      <c r="T153">
        <f t="shared" ca="1" si="600"/>
        <v>127</v>
      </c>
      <c r="U153" t="str">
        <f t="shared" ca="1" si="584"/>
        <v>872992976939Darren Bryant</v>
      </c>
      <c r="V153">
        <f t="shared" ca="1" si="601"/>
        <v>24</v>
      </c>
      <c r="W153">
        <f t="shared" si="602"/>
        <v>152</v>
      </c>
      <c r="X153" t="e">
        <f t="shared" ca="1" si="603"/>
        <v>#N/A</v>
      </c>
      <c r="Y153">
        <f t="shared" ca="1" si="604"/>
        <v>10</v>
      </c>
      <c r="Z153" t="str">
        <f t="shared" ca="1" si="605"/>
        <v>989Darren Bryantzz</v>
      </c>
      <c r="AA153">
        <f t="shared" ca="1" si="606"/>
        <v>33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>
        <f t="shared" ca="1" si="716"/>
        <v>23.22</v>
      </c>
      <c r="EI153" t="str">
        <f t="shared" ca="1" si="717"/>
        <v>WON</v>
      </c>
      <c r="EJ153">
        <f t="shared" ca="1" si="718"/>
        <v>6</v>
      </c>
      <c r="EK153">
        <f t="shared" ca="1" si="719"/>
        <v>3</v>
      </c>
      <c r="EL153">
        <f t="shared" ca="1" si="720"/>
        <v>0</v>
      </c>
      <c r="EM153">
        <f t="shared" ca="1" si="721"/>
        <v>2</v>
      </c>
      <c r="EN153">
        <f t="shared" ca="1" si="722"/>
        <v>125</v>
      </c>
      <c r="EO153">
        <f t="shared" ca="1" si="723"/>
        <v>45</v>
      </c>
      <c r="EP153">
        <f t="shared" ca="1" si="724"/>
        <v>0</v>
      </c>
      <c r="EQ153">
        <f t="shared" ca="1" si="725"/>
        <v>18</v>
      </c>
      <c r="ER153">
        <f t="shared" ca="1" si="726"/>
        <v>0</v>
      </c>
      <c r="ES153">
        <f t="shared" ca="1" si="727"/>
        <v>61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>
        <f t="shared" ca="1" si="740"/>
        <v>24.64</v>
      </c>
      <c r="FG153" t="str">
        <f t="shared" ca="1" si="741"/>
        <v>WON</v>
      </c>
      <c r="FH153">
        <f t="shared" ca="1" si="742"/>
        <v>5</v>
      </c>
      <c r="FI153">
        <f t="shared" ca="1" si="743"/>
        <v>2</v>
      </c>
      <c r="FJ153">
        <f t="shared" ca="1" si="744"/>
        <v>1</v>
      </c>
      <c r="FK153">
        <f t="shared" ca="1" si="745"/>
        <v>1</v>
      </c>
      <c r="FL153">
        <f t="shared" ca="1" si="746"/>
        <v>0</v>
      </c>
      <c r="FM153">
        <f t="shared" ca="1" si="747"/>
        <v>76</v>
      </c>
      <c r="FN153">
        <f t="shared" ca="1" si="748"/>
        <v>90</v>
      </c>
      <c r="FO153">
        <f t="shared" ca="1" si="749"/>
        <v>40</v>
      </c>
      <c r="FP153">
        <f t="shared" ca="1" si="750"/>
        <v>0</v>
      </c>
      <c r="FQ153">
        <f t="shared" ca="1" si="751"/>
        <v>0</v>
      </c>
      <c r="FR153">
        <f t="shared" ca="1" si="752"/>
        <v>25.96</v>
      </c>
      <c r="FS153" t="str">
        <f t="shared" ca="1" si="753"/>
        <v>WON</v>
      </c>
      <c r="FT153">
        <f t="shared" ca="1" si="754"/>
        <v>2</v>
      </c>
      <c r="FU153">
        <f t="shared" ca="1" si="755"/>
        <v>4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25</v>
      </c>
      <c r="FZ153">
        <f t="shared" ca="1" si="760"/>
        <v>48</v>
      </c>
      <c r="GA153">
        <f t="shared" ca="1" si="761"/>
        <v>0</v>
      </c>
      <c r="GB153">
        <f t="shared" ca="1" si="762"/>
        <v>60</v>
      </c>
      <c r="GC153">
        <f t="shared" ca="1" si="763"/>
        <v>0</v>
      </c>
      <c r="GD153">
        <f t="shared" ca="1" si="764"/>
        <v>21.72</v>
      </c>
      <c r="GE153" t="str">
        <f t="shared" ca="1" si="765"/>
        <v>WON</v>
      </c>
      <c r="GF153">
        <f t="shared" ca="1" si="766"/>
        <v>4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20</v>
      </c>
      <c r="GL153">
        <f t="shared" ca="1" si="772"/>
        <v>0</v>
      </c>
      <c r="GM153">
        <f t="shared" ca="1" si="773"/>
        <v>20</v>
      </c>
      <c r="GN153">
        <f t="shared" ca="1" si="774"/>
        <v>0</v>
      </c>
      <c r="GO153">
        <f t="shared" ca="1" si="775"/>
        <v>62</v>
      </c>
      <c r="GP153">
        <f t="shared" ca="1" si="776"/>
        <v>22.61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12</v>
      </c>
      <c r="G154">
        <f t="shared" ca="1" si="588"/>
        <v>3</v>
      </c>
      <c r="H154">
        <f t="shared" ca="1" si="589"/>
        <v>25</v>
      </c>
      <c r="I154">
        <f t="shared" ca="1" si="583"/>
        <v>19.565000000000001</v>
      </c>
      <c r="J154">
        <f t="shared" ca="1" si="590"/>
        <v>22.565000000000001</v>
      </c>
      <c r="K154">
        <f t="shared" ca="1" si="591"/>
        <v>22.5649999846</v>
      </c>
      <c r="L154">
        <f t="shared" ca="1" si="592"/>
        <v>2</v>
      </c>
      <c r="M154">
        <f t="shared" ca="1" si="593"/>
        <v>23.8</v>
      </c>
      <c r="N154">
        <f t="shared" ca="1" si="594"/>
        <v>80</v>
      </c>
      <c r="O154">
        <f t="shared" ca="1" si="595"/>
        <v>23.799999984599999</v>
      </c>
      <c r="P154">
        <f t="shared" ca="1" si="596"/>
        <v>2</v>
      </c>
      <c r="Q154">
        <f t="shared" ca="1" si="597"/>
        <v>44</v>
      </c>
      <c r="R154">
        <f t="shared" ca="1" si="598"/>
        <v>10</v>
      </c>
      <c r="S154">
        <f t="shared" ca="1" si="599"/>
        <v>2</v>
      </c>
      <c r="T154">
        <f t="shared" ca="1" si="600"/>
        <v>70</v>
      </c>
      <c r="U154" t="str">
        <f t="shared" ca="1" si="584"/>
        <v>929997989955Ray Crook</v>
      </c>
      <c r="V154">
        <f t="shared" ca="1" si="601"/>
        <v>68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996Ray Crookzz</v>
      </c>
      <c r="AA154">
        <f t="shared" ca="1" si="606"/>
        <v>85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>
        <f t="shared" ca="1" si="585"/>
        <v>19.739999999999998</v>
      </c>
      <c r="DW154" t="str">
        <f t="shared" ca="1" si="705"/>
        <v>WON</v>
      </c>
      <c r="DX154">
        <f t="shared" ca="1" si="706"/>
        <v>4</v>
      </c>
      <c r="DY154">
        <f t="shared" ca="1" si="707"/>
        <v>2</v>
      </c>
      <c r="DZ154">
        <f t="shared" ca="1" si="708"/>
        <v>0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66</v>
      </c>
      <c r="EF154">
        <f t="shared" ca="1" si="714"/>
        <v>24</v>
      </c>
      <c r="EG154">
        <f t="shared" ca="1" si="715"/>
        <v>40</v>
      </c>
      <c r="EH154">
        <f t="shared" ca="1" si="716"/>
        <v>17.98</v>
      </c>
      <c r="EI154" t="str">
        <f t="shared" ca="1" si="717"/>
        <v>LOST</v>
      </c>
      <c r="EJ154">
        <f t="shared" ca="1" si="718"/>
        <v>2</v>
      </c>
      <c r="EK154">
        <f t="shared" ca="1" si="719"/>
        <v>0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0</v>
      </c>
      <c r="ER154">
        <f t="shared" ca="1" si="726"/>
        <v>0</v>
      </c>
      <c r="ES154">
        <f t="shared" ca="1" si="727"/>
        <v>0</v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18.03</v>
      </c>
      <c r="FG154" t="str">
        <f t="shared" ca="1" si="741"/>
        <v>LOST</v>
      </c>
      <c r="FH154">
        <f t="shared" ca="1" si="742"/>
        <v>1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20.67</v>
      </c>
      <c r="FS154" t="str">
        <f t="shared" ca="1" si="753"/>
        <v>LOST</v>
      </c>
      <c r="FT154">
        <f t="shared" ca="1" si="754"/>
        <v>4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17.61</v>
      </c>
      <c r="GE154" t="str">
        <f t="shared" ca="1" si="765"/>
        <v>LOST</v>
      </c>
      <c r="GF154">
        <f t="shared" ca="1" si="766"/>
        <v>2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>
        <f t="shared" ca="1" si="776"/>
        <v>20.3</v>
      </c>
      <c r="GQ154" t="str">
        <f t="shared" ca="1" si="777"/>
        <v>LOST</v>
      </c>
      <c r="GR154">
        <f t="shared" ca="1" si="778"/>
        <v>2</v>
      </c>
      <c r="GS154">
        <f t="shared" ca="1" si="779"/>
        <v>3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14</v>
      </c>
      <c r="G155">
        <f t="shared" ca="1" si="588"/>
        <v>3</v>
      </c>
      <c r="H155">
        <f t="shared" ca="1" si="589"/>
        <v>21.428571428571427</v>
      </c>
      <c r="I155">
        <f t="shared" ca="1" si="583"/>
        <v>20.80142857142857</v>
      </c>
      <c r="J155">
        <f t="shared" ca="1" si="590"/>
        <v>23.80142857142857</v>
      </c>
      <c r="K155">
        <f t="shared" ca="1" si="591"/>
        <v>23.80142855592857</v>
      </c>
      <c r="L155">
        <f t="shared" ca="1" si="592"/>
        <v>2</v>
      </c>
      <c r="M155">
        <f t="shared" ca="1" si="593"/>
        <v>23.99</v>
      </c>
      <c r="N155">
        <f t="shared" ca="1" si="594"/>
        <v>78</v>
      </c>
      <c r="O155">
        <f t="shared" ca="1" si="595"/>
        <v>23.989999984499999</v>
      </c>
      <c r="P155">
        <f t="shared" ca="1" si="596"/>
        <v>2</v>
      </c>
      <c r="Q155">
        <f t="shared" ca="1" si="597"/>
        <v>61</v>
      </c>
      <c r="R155">
        <f t="shared" ca="1" si="598"/>
        <v>14</v>
      </c>
      <c r="S155">
        <f t="shared" ca="1" si="599"/>
        <v>1</v>
      </c>
      <c r="T155">
        <f t="shared" ca="1" si="600"/>
        <v>92</v>
      </c>
      <c r="U155" t="str">
        <f t="shared" ca="1" si="584"/>
        <v>907998985938Dave Crook</v>
      </c>
      <c r="V155">
        <f t="shared" ca="1" si="601"/>
        <v>50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994Dave Crookzz</v>
      </c>
      <c r="AA155">
        <f t="shared" ca="1" si="606"/>
        <v>72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>
        <f t="shared" ca="1" si="585"/>
        <v>19.93</v>
      </c>
      <c r="DW155" t="str">
        <f t="shared" ca="1" si="705"/>
        <v>LOST</v>
      </c>
      <c r="DX155">
        <f t="shared" ca="1" si="706"/>
        <v>1</v>
      </c>
      <c r="DY155">
        <f t="shared" ca="1" si="707"/>
        <v>1</v>
      </c>
      <c r="DZ155">
        <f t="shared" ca="1" si="708"/>
        <v>0</v>
      </c>
      <c r="EA155">
        <f t="shared" ca="1" si="709"/>
        <v>0</v>
      </c>
      <c r="EB155">
        <f t="shared" ca="1" si="710"/>
        <v>0</v>
      </c>
      <c r="EC155">
        <f t="shared" ca="1" si="711"/>
        <v>0</v>
      </c>
      <c r="ED155">
        <f t="shared" ca="1" si="712"/>
        <v>0</v>
      </c>
      <c r="EE155">
        <f t="shared" ca="1" si="713"/>
        <v>0</v>
      </c>
      <c r="EF155">
        <f t="shared" ca="1" si="714"/>
        <v>0</v>
      </c>
      <c r="EG155">
        <f t="shared" ca="1" si="715"/>
        <v>0</v>
      </c>
      <c r="EH155">
        <f t="shared" ca="1" si="716"/>
        <v>17.79</v>
      </c>
      <c r="EI155" t="str">
        <f t="shared" ca="1" si="717"/>
        <v>LOST</v>
      </c>
      <c r="EJ155">
        <f t="shared" ca="1" si="718"/>
        <v>5</v>
      </c>
      <c r="EK155">
        <f t="shared" ca="1" si="719"/>
        <v>2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65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21.35</v>
      </c>
      <c r="FG155" t="str">
        <f t="shared" ca="1" si="741"/>
        <v>LOST</v>
      </c>
      <c r="FH155">
        <f t="shared" ca="1" si="742"/>
        <v>3</v>
      </c>
      <c r="FI155">
        <f t="shared" ca="1" si="743"/>
        <v>1</v>
      </c>
      <c r="FJ155">
        <f t="shared" ca="1" si="744"/>
        <v>0</v>
      </c>
      <c r="FK155">
        <f t="shared" ca="1" si="745"/>
        <v>1</v>
      </c>
      <c r="FL155">
        <f t="shared" ca="1" si="746"/>
        <v>40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17</v>
      </c>
      <c r="FS155" t="str">
        <f t="shared" ca="1" si="753"/>
        <v>LOST</v>
      </c>
      <c r="FT155">
        <f t="shared" ca="1" si="754"/>
        <v>3</v>
      </c>
      <c r="FU155">
        <f t="shared" ca="1" si="755"/>
        <v>1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20.11</v>
      </c>
      <c r="GE155" t="str">
        <f t="shared" ca="1" si="765"/>
        <v>LOST</v>
      </c>
      <c r="GF155">
        <f t="shared" ca="1" si="766"/>
        <v>4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40</v>
      </c>
      <c r="GL155">
        <f t="shared" ca="1" si="772"/>
        <v>0</v>
      </c>
      <c r="GM155">
        <f t="shared" ca="1" si="773"/>
        <v>36</v>
      </c>
      <c r="GN155">
        <f t="shared" ca="1" si="774"/>
        <v>0</v>
      </c>
      <c r="GO155">
        <f t="shared" ca="1" si="775"/>
        <v>0</v>
      </c>
      <c r="GP155">
        <f t="shared" ca="1" si="776"/>
        <v>21</v>
      </c>
      <c r="GQ155" t="str">
        <f t="shared" ca="1" si="777"/>
        <v>WON</v>
      </c>
      <c r="GR155">
        <f t="shared" ca="1" si="778"/>
        <v>4</v>
      </c>
      <c r="GS155">
        <f t="shared" ca="1" si="779"/>
        <v>1</v>
      </c>
      <c r="GT155">
        <f t="shared" ca="1" si="780"/>
        <v>0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64</v>
      </c>
      <c r="GY155">
        <f t="shared" ca="1" si="785"/>
        <v>50</v>
      </c>
      <c r="GZ155">
        <f t="shared" ca="1" si="786"/>
        <v>20</v>
      </c>
      <c r="HA155">
        <f t="shared" ca="1" si="787"/>
        <v>0</v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88"/>
        <v>0</v>
      </c>
      <c r="H156">
        <f t="shared" ca="1" si="589"/>
        <v>0</v>
      </c>
      <c r="I156">
        <f t="shared" ca="1" si="583"/>
        <v>18.814999999999998</v>
      </c>
      <c r="J156">
        <f t="shared" ca="1" si="590"/>
        <v>18.814999999999998</v>
      </c>
      <c r="K156">
        <f t="shared" ca="1" si="591"/>
        <v>18.814999984399996</v>
      </c>
      <c r="L156">
        <f t="shared" ca="1" si="592"/>
        <v>2</v>
      </c>
      <c r="M156">
        <f t="shared" ca="1" si="593"/>
        <v>22.63</v>
      </c>
      <c r="N156">
        <f t="shared" ca="1" si="594"/>
        <v>96</v>
      </c>
      <c r="O156">
        <f t="shared" ca="1" si="595"/>
        <v>22.629999984399998</v>
      </c>
      <c r="P156">
        <f t="shared" ca="1" si="596"/>
        <v>2</v>
      </c>
      <c r="Q156">
        <f t="shared" ca="1" si="597"/>
        <v>15</v>
      </c>
      <c r="R156">
        <f t="shared" ca="1" si="598"/>
        <v>2</v>
      </c>
      <c r="S156">
        <f t="shared" ca="1" si="599"/>
        <v>0</v>
      </c>
      <c r="T156">
        <f t="shared" ca="1" si="600"/>
        <v>19</v>
      </c>
      <c r="U156" t="str">
        <f t="shared" ca="1" si="584"/>
        <v>980999997984Jack Carter</v>
      </c>
      <c r="V156">
        <f t="shared" ca="1" si="601"/>
        <v>98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101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>
        <f t="shared" ca="1" si="740"/>
        <v>16.309999999999999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84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100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91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98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104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125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13</v>
      </c>
      <c r="G159">
        <f t="shared" ca="1" si="588"/>
        <v>9</v>
      </c>
      <c r="H159">
        <f t="shared" ca="1" si="589"/>
        <v>69.230769230769226</v>
      </c>
      <c r="I159">
        <f t="shared" ca="1" si="583"/>
        <v>23.117692307692309</v>
      </c>
      <c r="J159">
        <f t="shared" ca="1" si="590"/>
        <v>32.117692307692309</v>
      </c>
      <c r="K159">
        <f t="shared" ca="1" si="591"/>
        <v>32.117692291792309</v>
      </c>
      <c r="L159">
        <f t="shared" ca="1" si="592"/>
        <v>2</v>
      </c>
      <c r="M159">
        <f t="shared" ca="1" si="593"/>
        <v>26.45</v>
      </c>
      <c r="N159">
        <f t="shared" ca="1" si="594"/>
        <v>48</v>
      </c>
      <c r="O159">
        <f t="shared" ca="1" si="595"/>
        <v>26.4499999841</v>
      </c>
      <c r="P159">
        <f t="shared" ca="1" si="596"/>
        <v>2</v>
      </c>
      <c r="Q159">
        <f t="shared" ca="1" si="597"/>
        <v>57</v>
      </c>
      <c r="R159">
        <f t="shared" ca="1" si="598"/>
        <v>15</v>
      </c>
      <c r="S159">
        <f t="shared" ca="1" si="599"/>
        <v>7</v>
      </c>
      <c r="T159">
        <f t="shared" ca="1" si="600"/>
        <v>108</v>
      </c>
      <c r="U159" t="str">
        <f t="shared" ca="1" si="584"/>
        <v>891992984942Tyler Radlett</v>
      </c>
      <c r="V159">
        <f t="shared" ca="1" si="601"/>
        <v>38</v>
      </c>
      <c r="W159">
        <f t="shared" si="602"/>
        <v>158</v>
      </c>
      <c r="X159" t="e">
        <f t="shared" ca="1" si="603"/>
        <v>#N/A</v>
      </c>
      <c r="Y159">
        <f t="shared" ca="1" si="604"/>
        <v>11</v>
      </c>
      <c r="Z159" t="str">
        <f t="shared" ca="1" si="605"/>
        <v>988Tyler Radlettzz</v>
      </c>
      <c r="AA159">
        <f t="shared" ca="1" si="606"/>
        <v>32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>
        <f t="shared" ca="1" si="585"/>
        <v>20.87</v>
      </c>
      <c r="DW159" t="str">
        <f t="shared" ca="1" si="705"/>
        <v>LOST</v>
      </c>
      <c r="DX159">
        <f t="shared" ca="1" si="706"/>
        <v>5</v>
      </c>
      <c r="DY159">
        <f t="shared" ca="1" si="707"/>
        <v>0</v>
      </c>
      <c r="DZ159">
        <f t="shared" ca="1" si="708"/>
        <v>0</v>
      </c>
      <c r="EA159">
        <f t="shared" ca="1" si="709"/>
        <v>0</v>
      </c>
      <c r="EB159">
        <f t="shared" ca="1" si="710"/>
        <v>0</v>
      </c>
      <c r="EC159">
        <f t="shared" ca="1" si="711"/>
        <v>0</v>
      </c>
      <c r="ED159">
        <f t="shared" ca="1" si="712"/>
        <v>129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24.29</v>
      </c>
      <c r="EI159" t="str">
        <f t="shared" ca="1" si="717"/>
        <v>WON</v>
      </c>
      <c r="EJ159">
        <f t="shared" ca="1" si="718"/>
        <v>6</v>
      </c>
      <c r="EK159">
        <f t="shared" ca="1" si="719"/>
        <v>0</v>
      </c>
      <c r="EL159">
        <f t="shared" ca="1" si="720"/>
        <v>0</v>
      </c>
      <c r="EM159">
        <f t="shared" ca="1" si="721"/>
        <v>1</v>
      </c>
      <c r="EN159">
        <f t="shared" ca="1" si="722"/>
        <v>0</v>
      </c>
      <c r="EO159">
        <f t="shared" ca="1" si="723"/>
        <v>46</v>
      </c>
      <c r="EP159">
        <f t="shared" ca="1" si="724"/>
        <v>0</v>
      </c>
      <c r="EQ159">
        <f t="shared" ca="1" si="725"/>
        <v>0</v>
      </c>
      <c r="ER159">
        <f t="shared" ca="1" si="726"/>
        <v>40</v>
      </c>
      <c r="ES159">
        <f t="shared" ca="1" si="727"/>
        <v>58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>
        <f t="shared" ca="1" si="740"/>
        <v>21.89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2</v>
      </c>
      <c r="FN159">
        <f t="shared" ca="1" si="748"/>
        <v>0</v>
      </c>
      <c r="FO159">
        <f t="shared" ca="1" si="749"/>
        <v>0</v>
      </c>
      <c r="FP159">
        <f t="shared" ca="1" si="750"/>
        <v>16</v>
      </c>
      <c r="FQ159">
        <f t="shared" ca="1" si="751"/>
        <v>0</v>
      </c>
      <c r="FR159">
        <f t="shared" ca="1" si="752"/>
        <v>24.54</v>
      </c>
      <c r="FS159" t="str">
        <f t="shared" ca="1" si="753"/>
        <v>LOST</v>
      </c>
      <c r="FT159">
        <f t="shared" ca="1" si="754"/>
        <v>3</v>
      </c>
      <c r="FU159">
        <f t="shared" ca="1" si="755"/>
        <v>1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20.309999999999999</v>
      </c>
      <c r="GE159" t="str">
        <f t="shared" ca="1" si="765"/>
        <v>WON</v>
      </c>
      <c r="GF159">
        <f t="shared" ca="1" si="766"/>
        <v>4</v>
      </c>
      <c r="GG159">
        <f t="shared" ca="1" si="767"/>
        <v>2</v>
      </c>
      <c r="GH159">
        <f t="shared" ca="1" si="768"/>
        <v>0</v>
      </c>
      <c r="GI159">
        <f t="shared" ca="1" si="769"/>
        <v>1</v>
      </c>
      <c r="GJ159">
        <f t="shared" ca="1" si="770"/>
        <v>0</v>
      </c>
      <c r="GK159">
        <f t="shared" ca="1" si="771"/>
        <v>20</v>
      </c>
      <c r="GL159">
        <f t="shared" ca="1" si="772"/>
        <v>40</v>
      </c>
      <c r="GM159">
        <f t="shared" ca="1" si="773"/>
        <v>94</v>
      </c>
      <c r="GN159">
        <f t="shared" ca="1" si="774"/>
        <v>0</v>
      </c>
      <c r="GO159">
        <f t="shared" ca="1" si="775"/>
        <v>0</v>
      </c>
      <c r="GP159">
        <f t="shared" ca="1" si="776"/>
        <v>23.58</v>
      </c>
      <c r="GQ159" t="str">
        <f t="shared" ca="1" si="777"/>
        <v>LOST</v>
      </c>
      <c r="GR159">
        <f t="shared" ca="1" si="778"/>
        <v>4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0</v>
      </c>
      <c r="GX159">
        <f t="shared" ca="1" si="784"/>
        <v>0</v>
      </c>
      <c r="GY159">
        <f t="shared" ca="1" si="785"/>
        <v>40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13</v>
      </c>
      <c r="G160">
        <f t="shared" ca="1" si="588"/>
        <v>5</v>
      </c>
      <c r="H160">
        <f t="shared" ca="1" si="589"/>
        <v>38.461538461538467</v>
      </c>
      <c r="I160">
        <f t="shared" ca="1" si="583"/>
        <v>22.37153846153846</v>
      </c>
      <c r="J160">
        <f t="shared" ca="1" si="590"/>
        <v>27.37153846153846</v>
      </c>
      <c r="K160">
        <f t="shared" ca="1" si="591"/>
        <v>27.371538445538459</v>
      </c>
      <c r="L160">
        <f t="shared" ca="1" si="592"/>
        <v>2</v>
      </c>
      <c r="M160">
        <f t="shared" ca="1" si="593"/>
        <v>25.76</v>
      </c>
      <c r="N160">
        <f t="shared" ca="1" si="594"/>
        <v>57</v>
      </c>
      <c r="O160">
        <f t="shared" ca="1" si="595"/>
        <v>25.759999984</v>
      </c>
      <c r="P160">
        <f t="shared" ca="1" si="596"/>
        <v>2</v>
      </c>
      <c r="Q160">
        <f t="shared" ca="1" si="597"/>
        <v>61</v>
      </c>
      <c r="R160">
        <f t="shared" ca="1" si="598"/>
        <v>24</v>
      </c>
      <c r="S160">
        <f t="shared" ca="1" si="599"/>
        <v>2</v>
      </c>
      <c r="T160">
        <f t="shared" ca="1" si="600"/>
        <v>115</v>
      </c>
      <c r="U160" t="str">
        <f t="shared" ca="1" si="584"/>
        <v>884997975938Martin Carnell</v>
      </c>
      <c r="V160">
        <f t="shared" ca="1" si="601"/>
        <v>33</v>
      </c>
      <c r="W160">
        <f t="shared" si="602"/>
        <v>159</v>
      </c>
      <c r="X160" t="e">
        <f t="shared" ca="1" si="603"/>
        <v>#N/A</v>
      </c>
      <c r="Y160">
        <f t="shared" ca="1" si="604"/>
        <v>8</v>
      </c>
      <c r="Z160" t="str">
        <f t="shared" ca="1" si="605"/>
        <v>991Martin Carnellzz</v>
      </c>
      <c r="AA160">
        <f t="shared" ca="1" si="606"/>
        <v>54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>
        <f t="shared" ca="1" si="585"/>
        <v>20.39</v>
      </c>
      <c r="DW160" t="str">
        <f t="shared" ca="1" si="705"/>
        <v>LOST</v>
      </c>
      <c r="DX160">
        <f t="shared" ca="1" si="706"/>
        <v>3</v>
      </c>
      <c r="DY160">
        <f t="shared" ca="1" si="707"/>
        <v>1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20</v>
      </c>
      <c r="EF160">
        <f t="shared" ca="1" si="714"/>
        <v>0</v>
      </c>
      <c r="EG160">
        <f t="shared" ca="1" si="715"/>
        <v>0</v>
      </c>
      <c r="EH160">
        <f t="shared" ca="1" si="716"/>
        <v>25.26</v>
      </c>
      <c r="EI160" t="str">
        <f t="shared" ca="1" si="717"/>
        <v>WON</v>
      </c>
      <c r="EJ160">
        <f t="shared" ca="1" si="718"/>
        <v>5</v>
      </c>
      <c r="EK160">
        <f t="shared" ca="1" si="719"/>
        <v>2</v>
      </c>
      <c r="EL160">
        <f t="shared" ca="1" si="720"/>
        <v>0</v>
      </c>
      <c r="EM160">
        <f t="shared" ca="1" si="721"/>
        <v>2</v>
      </c>
      <c r="EN160">
        <f t="shared" ca="1" si="722"/>
        <v>64</v>
      </c>
      <c r="EO160">
        <f t="shared" ca="1" si="723"/>
        <v>0</v>
      </c>
      <c r="EP160">
        <f t="shared" ca="1" si="724"/>
        <v>32</v>
      </c>
      <c r="EQ160">
        <f t="shared" ca="1" si="725"/>
        <v>40</v>
      </c>
      <c r="ER160">
        <f t="shared" ca="1" si="726"/>
        <v>91</v>
      </c>
      <c r="ES160">
        <f t="shared" ca="1" si="727"/>
        <v>0</v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25.76</v>
      </c>
      <c r="FG160" t="str">
        <f t="shared" ca="1" si="741"/>
        <v>WON</v>
      </c>
      <c r="FH160">
        <f t="shared" ca="1" si="742"/>
        <v>5</v>
      </c>
      <c r="FI160">
        <f t="shared" ca="1" si="743"/>
        <v>5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0</v>
      </c>
      <c r="FN160">
        <f t="shared" ca="1" si="748"/>
        <v>20</v>
      </c>
      <c r="FO160">
        <f t="shared" ca="1" si="749"/>
        <v>20</v>
      </c>
      <c r="FP160">
        <f t="shared" ca="1" si="750"/>
        <v>0</v>
      </c>
      <c r="FQ160">
        <f t="shared" ca="1" si="751"/>
        <v>80</v>
      </c>
      <c r="FR160">
        <f t="shared" ca="1" si="752"/>
        <v>22.33</v>
      </c>
      <c r="FS160" t="str">
        <f t="shared" ca="1" si="753"/>
        <v>LOST</v>
      </c>
      <c r="FT160">
        <f t="shared" ca="1" si="754"/>
        <v>5</v>
      </c>
      <c r="FU160">
        <f t="shared" ca="1" si="755"/>
        <v>1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36</v>
      </c>
      <c r="GB160">
        <f t="shared" ca="1" si="762"/>
        <v>0</v>
      </c>
      <c r="GC160">
        <f t="shared" ca="1" si="763"/>
        <v>0</v>
      </c>
      <c r="GD160">
        <f t="shared" ca="1" si="764"/>
        <v>21.03</v>
      </c>
      <c r="GE160" t="str">
        <f t="shared" ca="1" si="765"/>
        <v>WON</v>
      </c>
      <c r="GF160">
        <f t="shared" ca="1" si="766"/>
        <v>7</v>
      </c>
      <c r="GG160">
        <f t="shared" ca="1" si="767"/>
        <v>3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16</v>
      </c>
      <c r="GL160">
        <f t="shared" ca="1" si="772"/>
        <v>20</v>
      </c>
      <c r="GM160">
        <f t="shared" ca="1" si="773"/>
        <v>0</v>
      </c>
      <c r="GN160">
        <f t="shared" ca="1" si="774"/>
        <v>48</v>
      </c>
      <c r="GO160">
        <f t="shared" ca="1" si="775"/>
        <v>0</v>
      </c>
      <c r="GP160">
        <f t="shared" ca="1" si="776"/>
        <v>21.3</v>
      </c>
      <c r="GQ160" t="str">
        <f t="shared" ca="1" si="777"/>
        <v>LOST</v>
      </c>
      <c r="GR160">
        <f t="shared" ca="1" si="778"/>
        <v>3</v>
      </c>
      <c r="GS160">
        <f t="shared" ca="1" si="779"/>
        <v>0</v>
      </c>
      <c r="GT160">
        <f t="shared" ca="1" si="780"/>
        <v>1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8</v>
      </c>
      <c r="G161">
        <f t="shared" ca="1" si="588"/>
        <v>0</v>
      </c>
      <c r="H161">
        <f t="shared" ca="1" si="589"/>
        <v>0</v>
      </c>
      <c r="I161">
        <f t="shared" ca="1" si="583"/>
        <v>16.772500000000001</v>
      </c>
      <c r="J161">
        <f t="shared" ca="1" si="590"/>
        <v>16.772500000000001</v>
      </c>
      <c r="K161">
        <f t="shared" ca="1" si="591"/>
        <v>16.772499983900001</v>
      </c>
      <c r="L161">
        <f t="shared" ca="1" si="592"/>
        <v>2</v>
      </c>
      <c r="M161">
        <f t="shared" ca="1" si="593"/>
        <v>18.39</v>
      </c>
      <c r="N161">
        <f t="shared" ca="1" si="594"/>
        <v>120</v>
      </c>
      <c r="O161">
        <f t="shared" ca="1" si="595"/>
        <v>18.389999983900001</v>
      </c>
      <c r="P161">
        <f t="shared" ca="1" si="596"/>
        <v>2</v>
      </c>
      <c r="Q161">
        <f t="shared" ca="1" si="597"/>
        <v>8</v>
      </c>
      <c r="R161">
        <f t="shared" ca="1" si="598"/>
        <v>1</v>
      </c>
      <c r="S161">
        <f t="shared" ca="1" si="599"/>
        <v>0</v>
      </c>
      <c r="T161">
        <f t="shared" ca="1" si="600"/>
        <v>10</v>
      </c>
      <c r="U161" t="str">
        <f t="shared" ca="1" si="584"/>
        <v>989999998991Mel Bridger</v>
      </c>
      <c r="V161">
        <f t="shared" ca="1" si="601"/>
        <v>107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997Mel Bridgerzz</v>
      </c>
      <c r="AA161">
        <f t="shared" ca="1" si="606"/>
        <v>90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16.22</v>
      </c>
      <c r="DW161" t="str">
        <f t="shared" ca="1" si="705"/>
        <v>LOST</v>
      </c>
      <c r="DX161">
        <f t="shared" ca="1" si="706"/>
        <v>1</v>
      </c>
      <c r="DY161">
        <f t="shared" ca="1" si="707"/>
        <v>0</v>
      </c>
      <c r="DZ161">
        <f t="shared" ca="1" si="708"/>
        <v>0</v>
      </c>
      <c r="EA161">
        <f t="shared" ca="1" si="709"/>
        <v>0</v>
      </c>
      <c r="EB161">
        <f t="shared" ca="1" si="710"/>
        <v>0</v>
      </c>
      <c r="EC161">
        <f t="shared" ca="1" si="711"/>
        <v>0</v>
      </c>
      <c r="ED161">
        <f t="shared" ca="1" si="712"/>
        <v>0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18.39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1</v>
      </c>
      <c r="EN161">
        <f t="shared" ca="1" si="722"/>
        <v>25</v>
      </c>
      <c r="EO161">
        <f t="shared" ca="1" si="723"/>
        <v>0</v>
      </c>
      <c r="EP161">
        <f t="shared" ca="1" si="724"/>
        <v>0</v>
      </c>
      <c r="EQ161">
        <f t="shared" ca="1" si="725"/>
        <v>0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>
        <f t="shared" ca="1" si="752"/>
        <v>16.32</v>
      </c>
      <c r="FS161" t="str">
        <f t="shared" ca="1" si="753"/>
        <v>LOST</v>
      </c>
      <c r="FT161">
        <f t="shared" ca="1" si="754"/>
        <v>1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12</v>
      </c>
      <c r="G162">
        <f t="shared" ca="1" si="588"/>
        <v>3</v>
      </c>
      <c r="H162">
        <f t="shared" ca="1" si="589"/>
        <v>25</v>
      </c>
      <c r="I162">
        <f t="shared" ca="1" si="583"/>
        <v>22.606666666666669</v>
      </c>
      <c r="J162">
        <f t="shared" ca="1" si="590"/>
        <v>25.606666666666669</v>
      </c>
      <c r="K162">
        <f t="shared" ca="1" si="591"/>
        <v>25.606666650466668</v>
      </c>
      <c r="L162">
        <f t="shared" ca="1" si="592"/>
        <v>2</v>
      </c>
      <c r="M162">
        <f t="shared" ca="1" si="593"/>
        <v>26.4</v>
      </c>
      <c r="N162">
        <f t="shared" ca="1" si="594"/>
        <v>49</v>
      </c>
      <c r="O162">
        <f t="shared" ca="1" si="595"/>
        <v>26.399999983799997</v>
      </c>
      <c r="P162">
        <f t="shared" ca="1" si="596"/>
        <v>2</v>
      </c>
      <c r="Q162">
        <f t="shared" ca="1" si="597"/>
        <v>44</v>
      </c>
      <c r="R162">
        <f t="shared" ca="1" si="598"/>
        <v>18</v>
      </c>
      <c r="S162">
        <f t="shared" ca="1" si="599"/>
        <v>3</v>
      </c>
      <c r="T162">
        <f t="shared" ca="1" si="600"/>
        <v>89</v>
      </c>
      <c r="U162" t="str">
        <f t="shared" ca="1" si="584"/>
        <v>910996981955Andy Nye</v>
      </c>
      <c r="V162">
        <f t="shared" ca="1" si="601"/>
        <v>54</v>
      </c>
      <c r="W162">
        <f t="shared" si="602"/>
        <v>161</v>
      </c>
      <c r="X162" t="e">
        <f t="shared" ca="1" si="603"/>
        <v>#N/A</v>
      </c>
      <c r="Y162">
        <f t="shared" ca="1" si="604"/>
        <v>5</v>
      </c>
      <c r="Z162" t="str">
        <f t="shared" ca="1" si="605"/>
        <v>994Andy Nyezz</v>
      </c>
      <c r="AA162">
        <f t="shared" ca="1" si="606"/>
        <v>69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21.88</v>
      </c>
      <c r="DW162" t="str">
        <f t="shared" ca="1" si="705"/>
        <v>LOST</v>
      </c>
      <c r="DX162">
        <f t="shared" ca="1" si="706"/>
        <v>3</v>
      </c>
      <c r="DY162">
        <f t="shared" ca="1" si="707"/>
        <v>0</v>
      </c>
      <c r="DZ162">
        <f t="shared" ca="1" si="708"/>
        <v>1</v>
      </c>
      <c r="EA162">
        <f t="shared" ca="1" si="709"/>
        <v>0</v>
      </c>
      <c r="EB162">
        <f t="shared" ca="1" si="710"/>
        <v>0</v>
      </c>
      <c r="EC162">
        <f t="shared" ca="1" si="711"/>
        <v>0</v>
      </c>
      <c r="ED162">
        <f t="shared" ca="1" si="712"/>
        <v>0</v>
      </c>
      <c r="EE162">
        <f t="shared" ca="1" si="713"/>
        <v>46</v>
      </c>
      <c r="EF162">
        <f t="shared" ca="1" si="714"/>
        <v>0</v>
      </c>
      <c r="EG162">
        <f t="shared" ca="1" si="715"/>
        <v>0</v>
      </c>
      <c r="EH162">
        <f t="shared" ca="1" si="716"/>
        <v>21.85</v>
      </c>
      <c r="EI162" t="str">
        <f t="shared" ca="1" si="717"/>
        <v>WON</v>
      </c>
      <c r="EJ162">
        <f t="shared" ca="1" si="718"/>
        <v>4</v>
      </c>
      <c r="EK162">
        <f t="shared" ca="1" si="719"/>
        <v>1</v>
      </c>
      <c r="EL162">
        <f t="shared" ca="1" si="720"/>
        <v>0</v>
      </c>
      <c r="EM162">
        <f t="shared" ca="1" si="721"/>
        <v>1</v>
      </c>
      <c r="EN162">
        <f t="shared" ca="1" si="722"/>
        <v>0</v>
      </c>
      <c r="EO162">
        <f t="shared" ca="1" si="723"/>
        <v>40</v>
      </c>
      <c r="EP162">
        <f t="shared" ca="1" si="724"/>
        <v>0</v>
      </c>
      <c r="EQ162">
        <f t="shared" ca="1" si="725"/>
        <v>0</v>
      </c>
      <c r="ER162">
        <f t="shared" ca="1" si="726"/>
        <v>54</v>
      </c>
      <c r="ES162">
        <f t="shared" ca="1" si="727"/>
        <v>18</v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>
        <f t="shared" ca="1" si="740"/>
        <v>23.61</v>
      </c>
      <c r="FG162" t="str">
        <f t="shared" ca="1" si="741"/>
        <v>LOST</v>
      </c>
      <c r="FH162">
        <f t="shared" ca="1" si="742"/>
        <v>8</v>
      </c>
      <c r="FI162">
        <f t="shared" ca="1" si="743"/>
        <v>1</v>
      </c>
      <c r="FJ162">
        <f t="shared" ca="1" si="744"/>
        <v>0</v>
      </c>
      <c r="FK162">
        <f t="shared" ca="1" si="745"/>
        <v>1</v>
      </c>
      <c r="FL162">
        <f t="shared" ca="1" si="746"/>
        <v>40</v>
      </c>
      <c r="FM162">
        <f t="shared" ca="1" si="747"/>
        <v>56</v>
      </c>
      <c r="FN162">
        <f t="shared" ca="1" si="748"/>
        <v>0</v>
      </c>
      <c r="FO162">
        <f t="shared" ca="1" si="749"/>
        <v>16</v>
      </c>
      <c r="FP162">
        <f t="shared" ca="1" si="750"/>
        <v>0</v>
      </c>
      <c r="FQ162">
        <f t="shared" ca="1" si="751"/>
        <v>0</v>
      </c>
      <c r="FR162">
        <f t="shared" ca="1" si="752"/>
        <v>21.78</v>
      </c>
      <c r="FS162" t="str">
        <f t="shared" ca="1" si="753"/>
        <v>LOST</v>
      </c>
      <c r="FT162">
        <f t="shared" ca="1" si="754"/>
        <v>5</v>
      </c>
      <c r="FU162">
        <f t="shared" ca="1" si="755"/>
        <v>1</v>
      </c>
      <c r="FV162">
        <f t="shared" ca="1" si="756"/>
        <v>0</v>
      </c>
      <c r="FW162">
        <f t="shared" ca="1" si="757"/>
        <v>0</v>
      </c>
      <c r="FX162">
        <f t="shared" ca="1" si="758"/>
        <v>0</v>
      </c>
      <c r="FY162">
        <f t="shared" ca="1" si="759"/>
        <v>40</v>
      </c>
      <c r="FZ162">
        <f t="shared" ca="1" si="760"/>
        <v>0</v>
      </c>
      <c r="GA162">
        <f t="shared" ca="1" si="761"/>
        <v>0</v>
      </c>
      <c r="GB162">
        <f t="shared" ca="1" si="762"/>
        <v>0</v>
      </c>
      <c r="GC162">
        <f t="shared" ca="1" si="763"/>
        <v>0</v>
      </c>
      <c r="GD162">
        <f t="shared" ca="1" si="764"/>
        <v>20.99</v>
      </c>
      <c r="GE162" t="str">
        <f t="shared" ca="1" si="765"/>
        <v>LOST</v>
      </c>
      <c r="GF162">
        <f t="shared" ca="1" si="766"/>
        <v>7</v>
      </c>
      <c r="GG162">
        <f t="shared" ca="1" si="767"/>
        <v>1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24</v>
      </c>
      <c r="GN162">
        <f t="shared" ca="1" si="774"/>
        <v>18</v>
      </c>
      <c r="GO162">
        <f t="shared" ca="1" si="775"/>
        <v>0</v>
      </c>
      <c r="GP162">
        <f t="shared" ca="1" si="776"/>
        <v>25.46</v>
      </c>
      <c r="GQ162" t="str">
        <f t="shared" ca="1" si="777"/>
        <v>LOST</v>
      </c>
      <c r="GR162">
        <f t="shared" ca="1" si="778"/>
        <v>2</v>
      </c>
      <c r="GS162">
        <f t="shared" ca="1" si="779"/>
        <v>3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12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No Player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0.33</v>
      </c>
      <c r="J163">
        <f t="shared" ca="1" si="590"/>
        <v>0.33</v>
      </c>
      <c r="K163">
        <f t="shared" ca="1" si="591"/>
        <v>0.3299999837</v>
      </c>
      <c r="L163">
        <f t="shared" ca="1" si="592"/>
        <v>2</v>
      </c>
      <c r="M163">
        <f t="shared" ca="1" si="593"/>
        <v>0.33</v>
      </c>
      <c r="N163">
        <f t="shared" ca="1" si="594"/>
        <v>128</v>
      </c>
      <c r="O163">
        <f t="shared" ca="1" si="595"/>
        <v>0.3299999837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999999999999No Player</v>
      </c>
      <c r="V163">
        <f t="shared" ca="1" si="601"/>
        <v>344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999No Playerzz</v>
      </c>
      <c r="AA163">
        <f t="shared" ca="1" si="606"/>
        <v>133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0.33</v>
      </c>
      <c r="DW163" t="str">
        <f t="shared" ca="1" si="705"/>
        <v>LOST</v>
      </c>
      <c r="DX163">
        <f t="shared" ca="1" si="706"/>
        <v>0</v>
      </c>
      <c r="DY163">
        <f t="shared" ca="1" si="707"/>
        <v>0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Alan Crook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2</v>
      </c>
      <c r="G164">
        <f t="shared" ca="1" si="588"/>
        <v>0</v>
      </c>
      <c r="H164">
        <f t="shared" ca="1" si="589"/>
        <v>0</v>
      </c>
      <c r="I164">
        <f t="shared" ca="1" si="583"/>
        <v>19.244999999999997</v>
      </c>
      <c r="J164">
        <f t="shared" ca="1" si="590"/>
        <v>19.244999999999997</v>
      </c>
      <c r="K164">
        <f t="shared" ca="1" si="591"/>
        <v>19.244999983599996</v>
      </c>
      <c r="L164">
        <f t="shared" ca="1" si="592"/>
        <v>2</v>
      </c>
      <c r="M164">
        <f t="shared" ca="1" si="593"/>
        <v>19.68</v>
      </c>
      <c r="N164">
        <f t="shared" ca="1" si="594"/>
        <v>113</v>
      </c>
      <c r="O164">
        <f t="shared" ca="1" si="595"/>
        <v>19.679999983599998</v>
      </c>
      <c r="P164">
        <f t="shared" ca="1" si="596"/>
        <v>2</v>
      </c>
      <c r="Q164">
        <f t="shared" ca="1" si="597"/>
        <v>3</v>
      </c>
      <c r="R164">
        <f t="shared" ca="1" si="598"/>
        <v>1</v>
      </c>
      <c r="S164">
        <f t="shared" ca="1" si="599"/>
        <v>0</v>
      </c>
      <c r="T164">
        <f t="shared" ca="1" si="600"/>
        <v>5</v>
      </c>
      <c r="U164" t="str">
        <f t="shared" ca="1" si="584"/>
        <v>994999998996Alan Crook</v>
      </c>
      <c r="V164">
        <f t="shared" ca="1" si="601"/>
        <v>120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999Alan Crookzz</v>
      </c>
      <c r="AA164">
        <f t="shared" ca="1" si="606"/>
        <v>112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>
        <f t="shared" ca="1" si="764"/>
        <v>19.68</v>
      </c>
      <c r="GE164" t="str">
        <f t="shared" ca="1" si="765"/>
        <v>LOST</v>
      </c>
      <c r="GF164">
        <f t="shared" ca="1" si="766"/>
        <v>2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18.809999999999999</v>
      </c>
      <c r="GQ164" t="str">
        <f t="shared" ca="1" si="777"/>
        <v>LOST</v>
      </c>
      <c r="GR164">
        <f t="shared" ca="1" si="778"/>
        <v>1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129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129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129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129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129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129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129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129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129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129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129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129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14</v>
      </c>
      <c r="G177">
        <f t="shared" ca="1" si="588"/>
        <v>12</v>
      </c>
      <c r="H177">
        <f t="shared" ca="1" si="589"/>
        <v>85.714285714285708</v>
      </c>
      <c r="I177">
        <f t="shared" ca="1" si="583"/>
        <v>26.734999999999996</v>
      </c>
      <c r="J177">
        <f t="shared" ca="1" si="590"/>
        <v>38.734999999999999</v>
      </c>
      <c r="K177">
        <f t="shared" ca="1" si="591"/>
        <v>38.734999982299996</v>
      </c>
      <c r="L177">
        <f t="shared" ca="1" si="592"/>
        <v>2</v>
      </c>
      <c r="M177">
        <f t="shared" ca="1" si="593"/>
        <v>31.98</v>
      </c>
      <c r="N177">
        <f t="shared" ca="1" si="594"/>
        <v>3</v>
      </c>
      <c r="O177">
        <f t="shared" ca="1" si="595"/>
        <v>31.979999982300001</v>
      </c>
      <c r="P177">
        <f t="shared" ca="1" si="596"/>
        <v>2</v>
      </c>
      <c r="Q177">
        <f t="shared" ca="1" si="597"/>
        <v>63</v>
      </c>
      <c r="R177">
        <f t="shared" ca="1" si="598"/>
        <v>38</v>
      </c>
      <c r="S177">
        <f t="shared" ca="1" si="599"/>
        <v>8</v>
      </c>
      <c r="T177">
        <f t="shared" ca="1" si="600"/>
        <v>163</v>
      </c>
      <c r="U177" t="str">
        <f t="shared" ca="1" si="584"/>
        <v>836991961936Aaron Turner</v>
      </c>
      <c r="V177">
        <f t="shared" ca="1" si="601"/>
        <v>6</v>
      </c>
      <c r="W177">
        <f t="shared" si="602"/>
        <v>176</v>
      </c>
      <c r="X177" t="e">
        <f t="shared" ca="1" si="603"/>
        <v>#N/A</v>
      </c>
      <c r="Y177">
        <f t="shared" ca="1" si="604"/>
        <v>16</v>
      </c>
      <c r="Z177" t="str">
        <f t="shared" ca="1" si="605"/>
        <v>983Aaron Turnerzz</v>
      </c>
      <c r="AA177">
        <f t="shared" ca="1" si="606"/>
        <v>7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>
        <f t="shared" ca="1" si="585"/>
        <v>25.47</v>
      </c>
      <c r="DW177" t="str">
        <f t="shared" ca="1" si="705"/>
        <v>WON</v>
      </c>
      <c r="DX177">
        <f t="shared" ca="1" si="706"/>
        <v>7</v>
      </c>
      <c r="DY177">
        <f t="shared" ca="1" si="707"/>
        <v>1</v>
      </c>
      <c r="DZ177">
        <f t="shared" ca="1" si="708"/>
        <v>2</v>
      </c>
      <c r="EA177">
        <f t="shared" ca="1" si="709"/>
        <v>2</v>
      </c>
      <c r="EB177">
        <f t="shared" ca="1" si="710"/>
        <v>52</v>
      </c>
      <c r="EC177">
        <f t="shared" ca="1" si="711"/>
        <v>8</v>
      </c>
      <c r="ED177">
        <f t="shared" ca="1" si="712"/>
        <v>38</v>
      </c>
      <c r="EE177">
        <f t="shared" ca="1" si="713"/>
        <v>6</v>
      </c>
      <c r="EF177">
        <f t="shared" ca="1" si="714"/>
        <v>0</v>
      </c>
      <c r="EG177">
        <f t="shared" ca="1" si="715"/>
        <v>0</v>
      </c>
      <c r="EH177">
        <f t="shared" ca="1" si="716"/>
        <v>25.05</v>
      </c>
      <c r="EI177" t="str">
        <f t="shared" ca="1" si="717"/>
        <v>WON</v>
      </c>
      <c r="EJ177">
        <f t="shared" ca="1" si="718"/>
        <v>5</v>
      </c>
      <c r="EK177">
        <f t="shared" ca="1" si="719"/>
        <v>2</v>
      </c>
      <c r="EL177">
        <f t="shared" ca="1" si="720"/>
        <v>1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4</v>
      </c>
      <c r="ER177">
        <f t="shared" ca="1" si="726"/>
        <v>0</v>
      </c>
      <c r="ES177">
        <f t="shared" ca="1" si="727"/>
        <v>0</v>
      </c>
      <c r="ET177">
        <f t="shared" ca="1" si="728"/>
        <v>30.06</v>
      </c>
      <c r="EU177" t="str">
        <f t="shared" ca="1" si="729"/>
        <v>WON</v>
      </c>
      <c r="EV177">
        <f t="shared" ca="1" si="730"/>
        <v>4</v>
      </c>
      <c r="EW177">
        <f t="shared" ca="1" si="731"/>
        <v>3</v>
      </c>
      <c r="EX177">
        <f t="shared" ca="1" si="732"/>
        <v>1</v>
      </c>
      <c r="EY177">
        <f t="shared" ca="1" si="733"/>
        <v>1</v>
      </c>
      <c r="EZ177">
        <f t="shared" ca="1" si="734"/>
        <v>0</v>
      </c>
      <c r="FA177">
        <f t="shared" ca="1" si="735"/>
        <v>55</v>
      </c>
      <c r="FB177">
        <f t="shared" ca="1" si="736"/>
        <v>40</v>
      </c>
      <c r="FC177">
        <f t="shared" ca="1" si="737"/>
        <v>20</v>
      </c>
      <c r="FD177">
        <f t="shared" ca="1" si="738"/>
        <v>0</v>
      </c>
      <c r="FE177">
        <f t="shared" ca="1" si="739"/>
        <v>0</v>
      </c>
      <c r="FF177">
        <f t="shared" ca="1" si="740"/>
        <v>27.83</v>
      </c>
      <c r="FG177" t="str">
        <f t="shared" ca="1" si="741"/>
        <v>WON</v>
      </c>
      <c r="FH177">
        <f t="shared" ca="1" si="742"/>
        <v>7</v>
      </c>
      <c r="FI177">
        <f t="shared" ca="1" si="743"/>
        <v>2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25</v>
      </c>
      <c r="FN177">
        <f t="shared" ca="1" si="748"/>
        <v>32</v>
      </c>
      <c r="FO177">
        <f t="shared" ca="1" si="749"/>
        <v>85</v>
      </c>
      <c r="FP177">
        <f t="shared" ca="1" si="750"/>
        <v>0</v>
      </c>
      <c r="FQ177">
        <f t="shared" ca="1" si="751"/>
        <v>0</v>
      </c>
      <c r="FR177">
        <f t="shared" ca="1" si="752"/>
        <v>29.47</v>
      </c>
      <c r="FS177" t="str">
        <f t="shared" ca="1" si="753"/>
        <v>WON</v>
      </c>
      <c r="FT177">
        <f t="shared" ca="1" si="754"/>
        <v>3</v>
      </c>
      <c r="FU177">
        <f t="shared" ca="1" si="755"/>
        <v>1</v>
      </c>
      <c r="FV177">
        <f t="shared" ca="1" si="756"/>
        <v>2</v>
      </c>
      <c r="FW177">
        <f t="shared" ca="1" si="757"/>
        <v>2</v>
      </c>
      <c r="FX177">
        <f t="shared" ca="1" si="758"/>
        <v>40</v>
      </c>
      <c r="FY177">
        <f t="shared" ca="1" si="759"/>
        <v>85</v>
      </c>
      <c r="FZ177">
        <f t="shared" ca="1" si="760"/>
        <v>32</v>
      </c>
      <c r="GA177">
        <f t="shared" ca="1" si="761"/>
        <v>10</v>
      </c>
      <c r="GB177">
        <f t="shared" ca="1" si="762"/>
        <v>0</v>
      </c>
      <c r="GC177">
        <f t="shared" ca="1" si="763"/>
        <v>0</v>
      </c>
      <c r="GD177">
        <f t="shared" ca="1" si="764"/>
        <v>31.98</v>
      </c>
      <c r="GE177" t="str">
        <f t="shared" ca="1" si="765"/>
        <v>WON</v>
      </c>
      <c r="GF177">
        <f t="shared" ca="1" si="766"/>
        <v>6</v>
      </c>
      <c r="GG177">
        <f t="shared" ca="1" si="767"/>
        <v>4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32</v>
      </c>
      <c r="GL177">
        <f t="shared" ca="1" si="772"/>
        <v>50</v>
      </c>
      <c r="GM177">
        <f t="shared" ca="1" si="773"/>
        <v>62</v>
      </c>
      <c r="GN177">
        <f t="shared" ca="1" si="774"/>
        <v>0</v>
      </c>
      <c r="GO177">
        <f t="shared" ca="1" si="775"/>
        <v>0</v>
      </c>
      <c r="GP177">
        <f t="shared" ca="1" si="776"/>
        <v>26.37</v>
      </c>
      <c r="GQ177" t="str">
        <f t="shared" ca="1" si="777"/>
        <v>WON</v>
      </c>
      <c r="GR177">
        <f t="shared" ca="1" si="778"/>
        <v>3</v>
      </c>
      <c r="GS177">
        <f t="shared" ca="1" si="779"/>
        <v>2</v>
      </c>
      <c r="GT177">
        <f t="shared" ca="1" si="780"/>
        <v>0</v>
      </c>
      <c r="GU177">
        <f t="shared" ca="1" si="781"/>
        <v>1</v>
      </c>
      <c r="GV177">
        <f t="shared" ca="1" si="782"/>
        <v>0</v>
      </c>
      <c r="GW177">
        <f t="shared" ca="1" si="783"/>
        <v>75</v>
      </c>
      <c r="GX177">
        <f t="shared" ca="1" si="784"/>
        <v>65</v>
      </c>
      <c r="GY177">
        <f t="shared" ca="1" si="785"/>
        <v>24</v>
      </c>
      <c r="GZ177">
        <f t="shared" ca="1" si="786"/>
        <v>0</v>
      </c>
      <c r="HA177">
        <f t="shared" ca="1" si="787"/>
        <v>0</v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14</v>
      </c>
      <c r="G178">
        <f t="shared" ca="1" si="588"/>
        <v>11</v>
      </c>
      <c r="H178">
        <f t="shared" ca="1" si="589"/>
        <v>78.571428571428569</v>
      </c>
      <c r="I178">
        <f t="shared" ca="1" si="583"/>
        <v>27.196428571428573</v>
      </c>
      <c r="J178">
        <f t="shared" ca="1" si="590"/>
        <v>38.196428571428569</v>
      </c>
      <c r="K178">
        <f t="shared" ca="1" si="591"/>
        <v>38.196428553628571</v>
      </c>
      <c r="L178">
        <f t="shared" ca="1" si="592"/>
        <v>2</v>
      </c>
      <c r="M178">
        <f t="shared" ca="1" si="593"/>
        <v>30.06</v>
      </c>
      <c r="N178">
        <f t="shared" ca="1" si="594"/>
        <v>15</v>
      </c>
      <c r="O178">
        <f t="shared" ca="1" si="595"/>
        <v>30.059999982199997</v>
      </c>
      <c r="P178">
        <f t="shared" ca="1" si="596"/>
        <v>2</v>
      </c>
      <c r="Q178">
        <f t="shared" ca="1" si="597"/>
        <v>77</v>
      </c>
      <c r="R178">
        <f t="shared" ca="1" si="598"/>
        <v>29</v>
      </c>
      <c r="S178">
        <f t="shared" ca="1" si="599"/>
        <v>7</v>
      </c>
      <c r="T178">
        <f t="shared" ca="1" si="600"/>
        <v>156</v>
      </c>
      <c r="U178" t="str">
        <f t="shared" ca="1" si="584"/>
        <v>843992970922Andrew Foster</v>
      </c>
      <c r="V178">
        <f t="shared" ca="1" si="601"/>
        <v>10</v>
      </c>
      <c r="W178">
        <f t="shared" si="602"/>
        <v>177</v>
      </c>
      <c r="X178" t="e">
        <f t="shared" ca="1" si="603"/>
        <v>#N/A</v>
      </c>
      <c r="Y178">
        <f t="shared" ca="1" si="604"/>
        <v>17</v>
      </c>
      <c r="Z178" t="str">
        <f t="shared" ca="1" si="605"/>
        <v>982Andrew Fosterzz</v>
      </c>
      <c r="AA178">
        <f t="shared" ca="1" si="606"/>
        <v>5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24.73</v>
      </c>
      <c r="DW178" t="str">
        <f t="shared" ca="1" si="705"/>
        <v>LOST</v>
      </c>
      <c r="DX178">
        <f t="shared" ca="1" si="706"/>
        <v>5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57</v>
      </c>
      <c r="EE178">
        <f t="shared" ca="1" si="713"/>
        <v>40</v>
      </c>
      <c r="EF178">
        <f t="shared" ca="1" si="714"/>
        <v>0</v>
      </c>
      <c r="EG178">
        <f t="shared" ca="1" si="715"/>
        <v>0</v>
      </c>
      <c r="EH178">
        <f t="shared" ca="1" si="716"/>
        <v>25.58</v>
      </c>
      <c r="EI178" t="str">
        <f t="shared" ca="1" si="717"/>
        <v>WON</v>
      </c>
      <c r="EJ178">
        <f t="shared" ca="1" si="718"/>
        <v>9</v>
      </c>
      <c r="EK178">
        <f t="shared" ca="1" si="719"/>
        <v>0</v>
      </c>
      <c r="EL178">
        <f t="shared" ca="1" si="720"/>
        <v>1</v>
      </c>
      <c r="EM178">
        <f t="shared" ca="1" si="721"/>
        <v>1</v>
      </c>
      <c r="EN178">
        <f t="shared" ca="1" si="722"/>
        <v>0</v>
      </c>
      <c r="EO178">
        <f t="shared" ca="1" si="723"/>
        <v>20</v>
      </c>
      <c r="EP178">
        <f t="shared" ca="1" si="724"/>
        <v>0</v>
      </c>
      <c r="EQ178">
        <f t="shared" ca="1" si="725"/>
        <v>20</v>
      </c>
      <c r="ER178">
        <f t="shared" ca="1" si="726"/>
        <v>40</v>
      </c>
      <c r="ES178">
        <f t="shared" ca="1" si="727"/>
        <v>0</v>
      </c>
      <c r="ET178">
        <f t="shared" ca="1" si="728"/>
        <v>28.4</v>
      </c>
      <c r="EU178" t="str">
        <f t="shared" ca="1" si="729"/>
        <v>LOST</v>
      </c>
      <c r="EV178">
        <f t="shared" ca="1" si="730"/>
        <v>4</v>
      </c>
      <c r="EW178">
        <f t="shared" ca="1" si="731"/>
        <v>2</v>
      </c>
      <c r="EX178">
        <f t="shared" ca="1" si="732"/>
        <v>1</v>
      </c>
      <c r="EY178">
        <f t="shared" ca="1" si="733"/>
        <v>1</v>
      </c>
      <c r="EZ178">
        <f t="shared" ca="1" si="734"/>
        <v>98</v>
      </c>
      <c r="FA178">
        <f t="shared" ca="1" si="735"/>
        <v>40</v>
      </c>
      <c r="FB178">
        <f t="shared" ca="1" si="736"/>
        <v>0</v>
      </c>
      <c r="FC178">
        <f t="shared" ca="1" si="737"/>
        <v>64</v>
      </c>
      <c r="FD178">
        <f t="shared" ca="1" si="738"/>
        <v>0</v>
      </c>
      <c r="FE178">
        <f t="shared" ca="1" si="739"/>
        <v>0</v>
      </c>
      <c r="FF178">
        <f t="shared" ca="1" si="740"/>
        <v>28.36</v>
      </c>
      <c r="FG178" t="str">
        <f t="shared" ca="1" si="741"/>
        <v>WON</v>
      </c>
      <c r="FH178">
        <f t="shared" ca="1" si="742"/>
        <v>6</v>
      </c>
      <c r="FI178">
        <f t="shared" ca="1" si="743"/>
        <v>2</v>
      </c>
      <c r="FJ178">
        <f t="shared" ca="1" si="744"/>
        <v>1</v>
      </c>
      <c r="FK178">
        <f t="shared" ca="1" si="745"/>
        <v>2</v>
      </c>
      <c r="FL178">
        <f t="shared" ca="1" si="746"/>
        <v>20</v>
      </c>
      <c r="FM178">
        <f t="shared" ca="1" si="747"/>
        <v>68</v>
      </c>
      <c r="FN178">
        <f t="shared" ca="1" si="748"/>
        <v>10</v>
      </c>
      <c r="FO178">
        <f t="shared" ca="1" si="749"/>
        <v>10</v>
      </c>
      <c r="FP178">
        <f t="shared" ca="1" si="750"/>
        <v>0</v>
      </c>
      <c r="FQ178">
        <f t="shared" ca="1" si="751"/>
        <v>0</v>
      </c>
      <c r="FR178">
        <f t="shared" ca="1" si="752"/>
        <v>28.9</v>
      </c>
      <c r="FS178" t="str">
        <f t="shared" ca="1" si="753"/>
        <v>WON</v>
      </c>
      <c r="FT178">
        <f t="shared" ca="1" si="754"/>
        <v>7</v>
      </c>
      <c r="FU178">
        <f t="shared" ca="1" si="755"/>
        <v>2</v>
      </c>
      <c r="FV178">
        <f t="shared" ca="1" si="756"/>
        <v>1</v>
      </c>
      <c r="FW178">
        <f t="shared" ca="1" si="757"/>
        <v>1</v>
      </c>
      <c r="FX178">
        <f t="shared" ca="1" si="758"/>
        <v>0</v>
      </c>
      <c r="FY178">
        <f t="shared" ca="1" si="759"/>
        <v>5</v>
      </c>
      <c r="FZ178">
        <f t="shared" ca="1" si="760"/>
        <v>40</v>
      </c>
      <c r="GA178">
        <f t="shared" ca="1" si="761"/>
        <v>40</v>
      </c>
      <c r="GB178">
        <f t="shared" ca="1" si="762"/>
        <v>0</v>
      </c>
      <c r="GC178">
        <f t="shared" ca="1" si="763"/>
        <v>0</v>
      </c>
      <c r="GD178">
        <f t="shared" ca="1" si="764"/>
        <v>27.05</v>
      </c>
      <c r="GE178" t="str">
        <f t="shared" ca="1" si="765"/>
        <v>WON</v>
      </c>
      <c r="GF178">
        <f t="shared" ca="1" si="766"/>
        <v>5</v>
      </c>
      <c r="GG178">
        <f t="shared" ca="1" si="767"/>
        <v>0</v>
      </c>
      <c r="GH178">
        <f t="shared" ca="1" si="768"/>
        <v>2</v>
      </c>
      <c r="GI178">
        <f t="shared" ca="1" si="769"/>
        <v>2</v>
      </c>
      <c r="GJ178">
        <f t="shared" ca="1" si="770"/>
        <v>16</v>
      </c>
      <c r="GK178">
        <f t="shared" ca="1" si="771"/>
        <v>40</v>
      </c>
      <c r="GL178">
        <f t="shared" ca="1" si="772"/>
        <v>84</v>
      </c>
      <c r="GM178">
        <f t="shared" ca="1" si="773"/>
        <v>0</v>
      </c>
      <c r="GN178">
        <f t="shared" ca="1" si="774"/>
        <v>36</v>
      </c>
      <c r="GO178">
        <f t="shared" ca="1" si="775"/>
        <v>0</v>
      </c>
      <c r="GP178">
        <f t="shared" ca="1" si="776"/>
        <v>26.29</v>
      </c>
      <c r="GQ178" t="str">
        <f t="shared" ca="1" si="777"/>
        <v>WON</v>
      </c>
      <c r="GR178">
        <f t="shared" ca="1" si="778"/>
        <v>7</v>
      </c>
      <c r="GS178">
        <f t="shared" ca="1" si="779"/>
        <v>4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0</v>
      </c>
      <c r="GX178">
        <f t="shared" ca="1" si="784"/>
        <v>20</v>
      </c>
      <c r="GY178">
        <f t="shared" ca="1" si="785"/>
        <v>84</v>
      </c>
      <c r="GZ178">
        <f t="shared" ca="1" si="786"/>
        <v>52</v>
      </c>
      <c r="HA178">
        <f t="shared" ca="1" si="787"/>
        <v>0</v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14</v>
      </c>
      <c r="G179">
        <f t="shared" ca="1" si="588"/>
        <v>12</v>
      </c>
      <c r="H179">
        <f t="shared" ca="1" si="589"/>
        <v>85.714285714285708</v>
      </c>
      <c r="I179">
        <f t="shared" ca="1" si="583"/>
        <v>25.634285714285713</v>
      </c>
      <c r="J179">
        <f t="shared" ca="1" si="590"/>
        <v>37.63428571428571</v>
      </c>
      <c r="K179">
        <f t="shared" ca="1" si="591"/>
        <v>37.63428569638571</v>
      </c>
      <c r="L179">
        <f t="shared" ca="1" si="592"/>
        <v>2</v>
      </c>
      <c r="M179">
        <f t="shared" ca="1" si="593"/>
        <v>31.31</v>
      </c>
      <c r="N179">
        <f t="shared" ca="1" si="594"/>
        <v>9</v>
      </c>
      <c r="O179">
        <f t="shared" ca="1" si="595"/>
        <v>31.309999982099999</v>
      </c>
      <c r="P179">
        <f t="shared" ca="1" si="596"/>
        <v>2</v>
      </c>
      <c r="Q179">
        <f t="shared" ca="1" si="597"/>
        <v>75</v>
      </c>
      <c r="R179">
        <f t="shared" ca="1" si="598"/>
        <v>41</v>
      </c>
      <c r="S179">
        <f t="shared" ca="1" si="599"/>
        <v>8</v>
      </c>
      <c r="T179">
        <f t="shared" ca="1" si="600"/>
        <v>181</v>
      </c>
      <c r="U179" t="str">
        <f t="shared" ca="1" si="584"/>
        <v>818991958924Phil Milburn</v>
      </c>
      <c r="V179">
        <f t="shared" ca="1" si="601"/>
        <v>3</v>
      </c>
      <c r="W179">
        <f t="shared" si="602"/>
        <v>178</v>
      </c>
      <c r="X179" t="e">
        <f t="shared" ca="1" si="603"/>
        <v>#N/A</v>
      </c>
      <c r="Y179">
        <f t="shared" ca="1" si="604"/>
        <v>16</v>
      </c>
      <c r="Z179" t="str">
        <f t="shared" ca="1" si="605"/>
        <v>983Phil Milburnzz</v>
      </c>
      <c r="AA179">
        <f t="shared" ca="1" si="606"/>
        <v>9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>
        <f t="shared" ca="1" si="585"/>
        <v>30.27</v>
      </c>
      <c r="DW179" t="str">
        <f t="shared" ca="1" si="705"/>
        <v>WON</v>
      </c>
      <c r="DX179">
        <f t="shared" ca="1" si="706"/>
        <v>4</v>
      </c>
      <c r="DY179">
        <f t="shared" ca="1" si="707"/>
        <v>3</v>
      </c>
      <c r="DZ179">
        <f t="shared" ca="1" si="708"/>
        <v>1</v>
      </c>
      <c r="EA179">
        <f t="shared" ca="1" si="709"/>
        <v>1</v>
      </c>
      <c r="EB179">
        <f t="shared" ca="1" si="710"/>
        <v>0</v>
      </c>
      <c r="EC179">
        <f t="shared" ca="1" si="711"/>
        <v>83</v>
      </c>
      <c r="ED179">
        <f t="shared" ca="1" si="712"/>
        <v>0</v>
      </c>
      <c r="EE179">
        <f t="shared" ca="1" si="713"/>
        <v>96</v>
      </c>
      <c r="EF179">
        <f t="shared" ca="1" si="714"/>
        <v>80</v>
      </c>
      <c r="EG179">
        <f t="shared" ca="1" si="715"/>
        <v>0</v>
      </c>
      <c r="EH179">
        <f t="shared" ca="1" si="716"/>
        <v>23.44</v>
      </c>
      <c r="EI179" t="str">
        <f t="shared" ca="1" si="717"/>
        <v>WON</v>
      </c>
      <c r="EJ179">
        <f t="shared" ca="1" si="718"/>
        <v>5</v>
      </c>
      <c r="EK179">
        <f t="shared" ca="1" si="719"/>
        <v>1</v>
      </c>
      <c r="EL179">
        <f t="shared" ca="1" si="720"/>
        <v>1</v>
      </c>
      <c r="EM179">
        <f t="shared" ca="1" si="721"/>
        <v>2</v>
      </c>
      <c r="EN179">
        <f t="shared" ca="1" si="722"/>
        <v>47</v>
      </c>
      <c r="EO179">
        <f t="shared" ca="1" si="723"/>
        <v>20</v>
      </c>
      <c r="EP179">
        <f t="shared" ca="1" si="724"/>
        <v>120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22.66</v>
      </c>
      <c r="EU179" t="str">
        <f t="shared" ca="1" si="729"/>
        <v>WON</v>
      </c>
      <c r="EV179">
        <f t="shared" ca="1" si="730"/>
        <v>7</v>
      </c>
      <c r="EW179">
        <f t="shared" ca="1" si="731"/>
        <v>4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0</v>
      </c>
      <c r="FB179">
        <f t="shared" ca="1" si="736"/>
        <v>40</v>
      </c>
      <c r="FC179">
        <f t="shared" ca="1" si="737"/>
        <v>20</v>
      </c>
      <c r="FD179">
        <f t="shared" ca="1" si="738"/>
        <v>16</v>
      </c>
      <c r="FE179">
        <f t="shared" ca="1" si="739"/>
        <v>0</v>
      </c>
      <c r="FF179">
        <f t="shared" ca="1" si="740"/>
        <v>27.33</v>
      </c>
      <c r="FG179" t="str">
        <f t="shared" ca="1" si="741"/>
        <v>WON</v>
      </c>
      <c r="FH179">
        <f t="shared" ca="1" si="742"/>
        <v>7</v>
      </c>
      <c r="FI179">
        <f t="shared" ca="1" si="743"/>
        <v>5</v>
      </c>
      <c r="FJ179">
        <f t="shared" ca="1" si="744"/>
        <v>0</v>
      </c>
      <c r="FK179">
        <f t="shared" ca="1" si="745"/>
        <v>1</v>
      </c>
      <c r="FL179">
        <f t="shared" ca="1" si="746"/>
        <v>0</v>
      </c>
      <c r="FM179">
        <f t="shared" ca="1" si="747"/>
        <v>4</v>
      </c>
      <c r="FN179">
        <f t="shared" ca="1" si="748"/>
        <v>121</v>
      </c>
      <c r="FO179">
        <f t="shared" ca="1" si="749"/>
        <v>60</v>
      </c>
      <c r="FP179">
        <f t="shared" ca="1" si="750"/>
        <v>0</v>
      </c>
      <c r="FQ179">
        <f t="shared" ca="1" si="751"/>
        <v>0</v>
      </c>
      <c r="FR179">
        <f t="shared" ca="1" si="752"/>
        <v>22.57</v>
      </c>
      <c r="FS179" t="str">
        <f t="shared" ca="1" si="753"/>
        <v>WON</v>
      </c>
      <c r="FT179">
        <f t="shared" ca="1" si="754"/>
        <v>3</v>
      </c>
      <c r="FU179">
        <f t="shared" ca="1" si="755"/>
        <v>3</v>
      </c>
      <c r="FV179">
        <f t="shared" ca="1" si="756"/>
        <v>0</v>
      </c>
      <c r="FW179">
        <f t="shared" ca="1" si="757"/>
        <v>2</v>
      </c>
      <c r="FX179">
        <f t="shared" ca="1" si="758"/>
        <v>24</v>
      </c>
      <c r="FY179">
        <f t="shared" ca="1" si="759"/>
        <v>0</v>
      </c>
      <c r="FZ179">
        <f t="shared" ca="1" si="760"/>
        <v>106</v>
      </c>
      <c r="GA179">
        <f t="shared" ca="1" si="761"/>
        <v>0</v>
      </c>
      <c r="GB179">
        <f t="shared" ca="1" si="762"/>
        <v>60</v>
      </c>
      <c r="GC179">
        <f t="shared" ca="1" si="763"/>
        <v>20</v>
      </c>
      <c r="GD179">
        <f t="shared" ca="1" si="764"/>
        <v>22.33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0</v>
      </c>
      <c r="GL179">
        <f t="shared" ca="1" si="772"/>
        <v>16</v>
      </c>
      <c r="GM179">
        <f t="shared" ca="1" si="773"/>
        <v>0</v>
      </c>
      <c r="GN179">
        <f t="shared" ca="1" si="774"/>
        <v>8</v>
      </c>
      <c r="GO179">
        <f t="shared" ca="1" si="775"/>
        <v>40</v>
      </c>
      <c r="GP179">
        <f t="shared" ca="1" si="776"/>
        <v>31.31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2</v>
      </c>
      <c r="GU179">
        <f t="shared" ca="1" si="781"/>
        <v>2</v>
      </c>
      <c r="GV179">
        <f t="shared" ca="1" si="782"/>
        <v>65</v>
      </c>
      <c r="GW179">
        <f t="shared" ca="1" si="783"/>
        <v>24</v>
      </c>
      <c r="GX179">
        <f t="shared" ca="1" si="784"/>
        <v>80</v>
      </c>
      <c r="GY179">
        <f t="shared" ca="1" si="785"/>
        <v>40</v>
      </c>
      <c r="GZ179">
        <f t="shared" ca="1" si="786"/>
        <v>0</v>
      </c>
      <c r="HA179">
        <f t="shared" ca="1" si="787"/>
        <v>0</v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14</v>
      </c>
      <c r="G180">
        <f t="shared" ca="1" si="588"/>
        <v>13</v>
      </c>
      <c r="H180">
        <f t="shared" ca="1" si="589"/>
        <v>92.857142857142861</v>
      </c>
      <c r="I180">
        <f t="shared" ca="1" si="583"/>
        <v>27.38571428571429</v>
      </c>
      <c r="J180">
        <f t="shared" ca="1" si="590"/>
        <v>40.385714285714286</v>
      </c>
      <c r="K180">
        <f t="shared" ca="1" si="591"/>
        <v>40.385714267714285</v>
      </c>
      <c r="L180">
        <f t="shared" ca="1" si="592"/>
        <v>2</v>
      </c>
      <c r="M180">
        <f t="shared" ca="1" si="593"/>
        <v>31.31</v>
      </c>
      <c r="N180">
        <f t="shared" ca="1" si="594"/>
        <v>9</v>
      </c>
      <c r="O180">
        <f t="shared" ca="1" si="595"/>
        <v>31.309999981999997</v>
      </c>
      <c r="P180">
        <f t="shared" ca="1" si="596"/>
        <v>2</v>
      </c>
      <c r="Q180">
        <f t="shared" ca="1" si="597"/>
        <v>83</v>
      </c>
      <c r="R180">
        <f t="shared" ca="1" si="598"/>
        <v>43</v>
      </c>
      <c r="S180">
        <f t="shared" ca="1" si="599"/>
        <v>9</v>
      </c>
      <c r="T180">
        <f t="shared" ca="1" si="600"/>
        <v>196</v>
      </c>
      <c r="U180" t="str">
        <f t="shared" ca="1" si="584"/>
        <v>803990956916Jason Askew</v>
      </c>
      <c r="V180">
        <f t="shared" ca="1" si="601"/>
        <v>1</v>
      </c>
      <c r="W180">
        <f t="shared" si="602"/>
        <v>179</v>
      </c>
      <c r="X180" t="e">
        <f t="shared" ca="1" si="603"/>
        <v>#N/A</v>
      </c>
      <c r="Y180">
        <f t="shared" ca="1" si="604"/>
        <v>21</v>
      </c>
      <c r="Z180" t="str">
        <f t="shared" ca="1" si="605"/>
        <v>978Jason Askewzz</v>
      </c>
      <c r="AA180">
        <f t="shared" ca="1" si="606"/>
        <v>1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>
        <f t="shared" ca="1" si="585"/>
        <v>25.47</v>
      </c>
      <c r="DW180" t="str">
        <f t="shared" ca="1" si="705"/>
        <v>WON</v>
      </c>
      <c r="DX180">
        <f t="shared" ca="1" si="706"/>
        <v>7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0</v>
      </c>
      <c r="EC180">
        <f t="shared" ca="1" si="711"/>
        <v>14</v>
      </c>
      <c r="ED180">
        <f t="shared" ca="1" si="712"/>
        <v>111</v>
      </c>
      <c r="EE180">
        <f t="shared" ca="1" si="713"/>
        <v>8</v>
      </c>
      <c r="EF180">
        <f t="shared" ca="1" si="714"/>
        <v>0</v>
      </c>
      <c r="EG180">
        <f t="shared" ca="1" si="715"/>
        <v>0</v>
      </c>
      <c r="EH180">
        <f t="shared" ca="1" si="716"/>
        <v>27.83</v>
      </c>
      <c r="EI180" t="str">
        <f t="shared" ca="1" si="717"/>
        <v>WON</v>
      </c>
      <c r="EJ180">
        <f t="shared" ca="1" si="718"/>
        <v>8</v>
      </c>
      <c r="EK180">
        <f t="shared" ca="1" si="719"/>
        <v>2</v>
      </c>
      <c r="EL180">
        <f t="shared" ca="1" si="720"/>
        <v>1</v>
      </c>
      <c r="EM180">
        <f t="shared" ca="1" si="721"/>
        <v>2</v>
      </c>
      <c r="EN180">
        <f t="shared" ca="1" si="722"/>
        <v>8</v>
      </c>
      <c r="EO180">
        <f t="shared" ca="1" si="723"/>
        <v>16</v>
      </c>
      <c r="EP180">
        <f t="shared" ca="1" si="724"/>
        <v>42</v>
      </c>
      <c r="EQ180">
        <f t="shared" ca="1" si="725"/>
        <v>8</v>
      </c>
      <c r="ER180">
        <f t="shared" ca="1" si="726"/>
        <v>0</v>
      </c>
      <c r="ES180">
        <f t="shared" ca="1" si="727"/>
        <v>0</v>
      </c>
      <c r="ET180">
        <f t="shared" ca="1" si="728"/>
        <v>25.49</v>
      </c>
      <c r="EU180" t="str">
        <f t="shared" ca="1" si="729"/>
        <v>WON</v>
      </c>
      <c r="EV180">
        <f t="shared" ca="1" si="730"/>
        <v>5</v>
      </c>
      <c r="EW180">
        <f t="shared" ca="1" si="731"/>
        <v>5</v>
      </c>
      <c r="EX180">
        <f t="shared" ca="1" si="732"/>
        <v>0</v>
      </c>
      <c r="EY180">
        <f t="shared" ca="1" si="733"/>
        <v>2</v>
      </c>
      <c r="EZ180">
        <f t="shared" ca="1" si="734"/>
        <v>40</v>
      </c>
      <c r="FA180">
        <f t="shared" ca="1" si="735"/>
        <v>16</v>
      </c>
      <c r="FB180">
        <f t="shared" ca="1" si="736"/>
        <v>4</v>
      </c>
      <c r="FC180">
        <f t="shared" ca="1" si="737"/>
        <v>0</v>
      </c>
      <c r="FD180">
        <f t="shared" ca="1" si="738"/>
        <v>60</v>
      </c>
      <c r="FE180">
        <f t="shared" ca="1" si="739"/>
        <v>0</v>
      </c>
      <c r="FF180">
        <f t="shared" ca="1" si="740"/>
        <v>24.62</v>
      </c>
      <c r="FG180" t="str">
        <f t="shared" ca="1" si="741"/>
        <v>WON</v>
      </c>
      <c r="FH180">
        <f t="shared" ca="1" si="742"/>
        <v>6</v>
      </c>
      <c r="FI180">
        <f t="shared" ca="1" si="743"/>
        <v>1</v>
      </c>
      <c r="FJ180">
        <f t="shared" ca="1" si="744"/>
        <v>3</v>
      </c>
      <c r="FK180">
        <f t="shared" ca="1" si="745"/>
        <v>2</v>
      </c>
      <c r="FL180">
        <f t="shared" ca="1" si="746"/>
        <v>40</v>
      </c>
      <c r="FM180">
        <f t="shared" ca="1" si="747"/>
        <v>0</v>
      </c>
      <c r="FN180">
        <f t="shared" ca="1" si="748"/>
        <v>20</v>
      </c>
      <c r="FO180">
        <f t="shared" ca="1" si="749"/>
        <v>16</v>
      </c>
      <c r="FP180">
        <f t="shared" ca="1" si="750"/>
        <v>116</v>
      </c>
      <c r="FQ180">
        <f t="shared" ca="1" si="751"/>
        <v>0</v>
      </c>
      <c r="FR180">
        <f t="shared" ca="1" si="752"/>
        <v>27.48</v>
      </c>
      <c r="FS180" t="str">
        <f t="shared" ca="1" si="753"/>
        <v>WON</v>
      </c>
      <c r="FT180">
        <f t="shared" ca="1" si="754"/>
        <v>4</v>
      </c>
      <c r="FU180">
        <f t="shared" ca="1" si="755"/>
        <v>4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0</v>
      </c>
      <c r="FZ180">
        <f t="shared" ca="1" si="760"/>
        <v>0</v>
      </c>
      <c r="GA180">
        <f t="shared" ca="1" si="761"/>
        <v>32</v>
      </c>
      <c r="GB180">
        <f t="shared" ca="1" si="762"/>
        <v>40</v>
      </c>
      <c r="GC180">
        <f t="shared" ca="1" si="763"/>
        <v>36</v>
      </c>
      <c r="GD180">
        <f t="shared" ca="1" si="764"/>
        <v>23.66</v>
      </c>
      <c r="GE180" t="str">
        <f t="shared" ca="1" si="765"/>
        <v>WON</v>
      </c>
      <c r="GF180">
        <f t="shared" ca="1" si="766"/>
        <v>2</v>
      </c>
      <c r="GG180">
        <f t="shared" ca="1" si="767"/>
        <v>5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80</v>
      </c>
      <c r="GL180">
        <f t="shared" ca="1" si="772"/>
        <v>25</v>
      </c>
      <c r="GM180">
        <f t="shared" ca="1" si="773"/>
        <v>0</v>
      </c>
      <c r="GN180">
        <f t="shared" ca="1" si="774"/>
        <v>16</v>
      </c>
      <c r="GO180">
        <f t="shared" ca="1" si="775"/>
        <v>0</v>
      </c>
      <c r="GP180">
        <f t="shared" ca="1" si="776"/>
        <v>27.33</v>
      </c>
      <c r="GQ180" t="str">
        <f t="shared" ca="1" si="777"/>
        <v>WON</v>
      </c>
      <c r="GR180">
        <f t="shared" ca="1" si="778"/>
        <v>5</v>
      </c>
      <c r="GS180">
        <f t="shared" ca="1" si="779"/>
        <v>1</v>
      </c>
      <c r="GT180">
        <f t="shared" ca="1" si="780"/>
        <v>1</v>
      </c>
      <c r="GU180">
        <f t="shared" ca="1" si="781"/>
        <v>2</v>
      </c>
      <c r="GV180">
        <f t="shared" ca="1" si="782"/>
        <v>56</v>
      </c>
      <c r="GW180">
        <f t="shared" ca="1" si="783"/>
        <v>16</v>
      </c>
      <c r="GX180">
        <f t="shared" ca="1" si="784"/>
        <v>12</v>
      </c>
      <c r="GY180">
        <f t="shared" ca="1" si="785"/>
        <v>40</v>
      </c>
      <c r="GZ180">
        <f t="shared" ca="1" si="786"/>
        <v>0</v>
      </c>
      <c r="HA180">
        <f t="shared" ca="1" si="787"/>
        <v>0</v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11</v>
      </c>
      <c r="G181">
        <f t="shared" ca="1" si="588"/>
        <v>5</v>
      </c>
      <c r="H181">
        <f t="shared" ca="1" si="589"/>
        <v>45.454545454545453</v>
      </c>
      <c r="I181">
        <f t="shared" ca="1" si="583"/>
        <v>24.163636363636364</v>
      </c>
      <c r="J181">
        <f t="shared" ca="1" si="590"/>
        <v>29.163636363636364</v>
      </c>
      <c r="K181">
        <f t="shared" ca="1" si="591"/>
        <v>29.163636345536364</v>
      </c>
      <c r="L181">
        <f t="shared" ca="1" si="592"/>
        <v>2</v>
      </c>
      <c r="M181">
        <f t="shared" ca="1" si="593"/>
        <v>26.99</v>
      </c>
      <c r="N181">
        <f t="shared" ca="1" si="594"/>
        <v>37</v>
      </c>
      <c r="O181">
        <f t="shared" ca="1" si="595"/>
        <v>26.989999981899999</v>
      </c>
      <c r="P181">
        <f t="shared" ca="1" si="596"/>
        <v>2</v>
      </c>
      <c r="Q181">
        <f t="shared" ca="1" si="597"/>
        <v>51</v>
      </c>
      <c r="R181">
        <f t="shared" ca="1" si="598"/>
        <v>15</v>
      </c>
      <c r="S181">
        <f t="shared" ca="1" si="599"/>
        <v>3</v>
      </c>
      <c r="T181">
        <f t="shared" ca="1" si="600"/>
        <v>90</v>
      </c>
      <c r="U181" t="str">
        <f t="shared" ca="1" si="584"/>
        <v>909996984948Doug Harwood</v>
      </c>
      <c r="V181">
        <f t="shared" ca="1" si="601"/>
        <v>53</v>
      </c>
      <c r="W181">
        <f t="shared" si="602"/>
        <v>180</v>
      </c>
      <c r="X181" t="e">
        <f t="shared" ca="1" si="603"/>
        <v>#N/A</v>
      </c>
      <c r="Y181">
        <f t="shared" ca="1" si="604"/>
        <v>10</v>
      </c>
      <c r="Z181" t="str">
        <f t="shared" ca="1" si="605"/>
        <v>989Doug Harwoodzz</v>
      </c>
      <c r="AA181">
        <f t="shared" ca="1" si="606"/>
        <v>36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26.99</v>
      </c>
      <c r="DW181" t="str">
        <f t="shared" ca="1" si="705"/>
        <v>LOST</v>
      </c>
      <c r="DX181">
        <f t="shared" ca="1" si="706"/>
        <v>8</v>
      </c>
      <c r="DY181">
        <f t="shared" ca="1" si="707"/>
        <v>0</v>
      </c>
      <c r="DZ181">
        <f t="shared" ca="1" si="708"/>
        <v>0</v>
      </c>
      <c r="EA181">
        <f t="shared" ca="1" si="709"/>
        <v>1</v>
      </c>
      <c r="EB181">
        <f t="shared" ca="1" si="710"/>
        <v>100</v>
      </c>
      <c r="EC181">
        <f t="shared" ca="1" si="711"/>
        <v>0</v>
      </c>
      <c r="ED181">
        <f t="shared" ca="1" si="712"/>
        <v>0</v>
      </c>
      <c r="EE181">
        <f t="shared" ca="1" si="713"/>
        <v>96</v>
      </c>
      <c r="EF181">
        <f t="shared" ca="1" si="714"/>
        <v>0</v>
      </c>
      <c r="EG181">
        <f t="shared" ca="1" si="715"/>
        <v>0</v>
      </c>
      <c r="EH181">
        <f t="shared" ca="1" si="716"/>
        <v>26.15</v>
      </c>
      <c r="EI181" t="str">
        <f t="shared" ca="1" si="717"/>
        <v>WON</v>
      </c>
      <c r="EJ181">
        <f t="shared" ca="1" si="718"/>
        <v>2</v>
      </c>
      <c r="EK181">
        <f t="shared" ca="1" si="719"/>
        <v>3</v>
      </c>
      <c r="EL181">
        <f t="shared" ca="1" si="720"/>
        <v>1</v>
      </c>
      <c r="EM181">
        <f t="shared" ca="1" si="721"/>
        <v>1</v>
      </c>
      <c r="EN181">
        <f t="shared" ca="1" si="722"/>
        <v>0</v>
      </c>
      <c r="EO181">
        <f t="shared" ca="1" si="723"/>
        <v>56</v>
      </c>
      <c r="EP181">
        <f t="shared" ca="1" si="724"/>
        <v>0</v>
      </c>
      <c r="EQ181">
        <f t="shared" ca="1" si="725"/>
        <v>20</v>
      </c>
      <c r="ER181">
        <f t="shared" ca="1" si="726"/>
        <v>0</v>
      </c>
      <c r="ES181">
        <f t="shared" ca="1" si="727"/>
        <v>18</v>
      </c>
      <c r="ET181">
        <f t="shared" ca="1" si="728"/>
        <v>26.39</v>
      </c>
      <c r="EU181" t="str">
        <f t="shared" ca="1" si="729"/>
        <v>LOST</v>
      </c>
      <c r="EV181">
        <f t="shared" ca="1" si="730"/>
        <v>6</v>
      </c>
      <c r="EW181">
        <f t="shared" ca="1" si="731"/>
        <v>3</v>
      </c>
      <c r="EX181">
        <f t="shared" ca="1" si="732"/>
        <v>0</v>
      </c>
      <c r="EY181">
        <f t="shared" ca="1" si="733"/>
        <v>0</v>
      </c>
      <c r="EZ181">
        <f t="shared" ca="1" si="734"/>
        <v>0</v>
      </c>
      <c r="FA181">
        <f t="shared" ca="1" si="735"/>
        <v>0</v>
      </c>
      <c r="FB181">
        <f t="shared" ca="1" si="736"/>
        <v>74</v>
      </c>
      <c r="FC181">
        <f t="shared" ca="1" si="737"/>
        <v>0</v>
      </c>
      <c r="FD181">
        <f t="shared" ca="1" si="738"/>
        <v>0</v>
      </c>
      <c r="FE181">
        <f t="shared" ca="1" si="739"/>
        <v>0</v>
      </c>
      <c r="FF181">
        <f t="shared" ca="1" si="740"/>
        <v>23.74</v>
      </c>
      <c r="FG181" t="str">
        <f t="shared" ca="1" si="741"/>
        <v>LOST</v>
      </c>
      <c r="FH181">
        <f t="shared" ca="1" si="742"/>
        <v>1</v>
      </c>
      <c r="FI181">
        <f t="shared" ca="1" si="743"/>
        <v>0</v>
      </c>
      <c r="FJ181">
        <f t="shared" ca="1" si="744"/>
        <v>1</v>
      </c>
      <c r="FK181">
        <f t="shared" ca="1" si="745"/>
        <v>1</v>
      </c>
      <c r="FL181">
        <f t="shared" ca="1" si="746"/>
        <v>25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23.09</v>
      </c>
      <c r="FS181" t="str">
        <f t="shared" ca="1" si="753"/>
        <v>WON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1</v>
      </c>
      <c r="FX181">
        <f t="shared" ca="1" si="758"/>
        <v>0</v>
      </c>
      <c r="FY181">
        <f t="shared" ca="1" si="759"/>
        <v>32</v>
      </c>
      <c r="FZ181">
        <f t="shared" ca="1" si="760"/>
        <v>48</v>
      </c>
      <c r="GA181">
        <f t="shared" ca="1" si="761"/>
        <v>0</v>
      </c>
      <c r="GB181">
        <f t="shared" ca="1" si="762"/>
        <v>20</v>
      </c>
      <c r="GC181">
        <f t="shared" ca="1" si="763"/>
        <v>0</v>
      </c>
      <c r="GD181">
        <f t="shared" ca="1" si="764"/>
        <v>21.98</v>
      </c>
      <c r="GE181" t="str">
        <f t="shared" ca="1" si="765"/>
        <v>WON</v>
      </c>
      <c r="GF181">
        <f t="shared" ca="1" si="766"/>
        <v>4</v>
      </c>
      <c r="GG181">
        <f t="shared" ca="1" si="767"/>
        <v>1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25</v>
      </c>
      <c r="GL181">
        <f t="shared" ca="1" si="772"/>
        <v>0</v>
      </c>
      <c r="GM181">
        <f t="shared" ca="1" si="773"/>
        <v>36</v>
      </c>
      <c r="GN181">
        <f t="shared" ca="1" si="774"/>
        <v>16</v>
      </c>
      <c r="GO181">
        <f t="shared" ca="1" si="775"/>
        <v>0</v>
      </c>
      <c r="GP181">
        <f t="shared" ca="1" si="776"/>
        <v>26.32</v>
      </c>
      <c r="GQ181" t="str">
        <f t="shared" ca="1" si="777"/>
        <v>WON</v>
      </c>
      <c r="GR181">
        <f t="shared" ca="1" si="778"/>
        <v>8</v>
      </c>
      <c r="GS181">
        <f t="shared" ca="1" si="779"/>
        <v>1</v>
      </c>
      <c r="GT181">
        <f t="shared" ca="1" si="780"/>
        <v>0</v>
      </c>
      <c r="GU181">
        <f t="shared" ca="1" si="781"/>
        <v>2</v>
      </c>
      <c r="GV181">
        <f t="shared" ca="1" si="782"/>
        <v>20</v>
      </c>
      <c r="GW181">
        <f t="shared" ca="1" si="783"/>
        <v>68</v>
      </c>
      <c r="GX181">
        <f t="shared" ca="1" si="784"/>
        <v>32</v>
      </c>
      <c r="GY181">
        <f t="shared" ca="1" si="785"/>
        <v>0</v>
      </c>
      <c r="GZ181">
        <f t="shared" ca="1" si="786"/>
        <v>16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2</v>
      </c>
      <c r="H182">
        <f t="shared" ca="1" si="589"/>
        <v>40</v>
      </c>
      <c r="I182">
        <f t="shared" ca="1" si="583"/>
        <v>22.175999999999998</v>
      </c>
      <c r="J182">
        <f t="shared" ca="1" si="590"/>
        <v>24.175999999999998</v>
      </c>
      <c r="K182">
        <f t="shared" ca="1" si="591"/>
        <v>24.175999981799997</v>
      </c>
      <c r="L182">
        <f t="shared" ca="1" si="592"/>
        <v>2</v>
      </c>
      <c r="M182">
        <f t="shared" ca="1" si="593"/>
        <v>24.63</v>
      </c>
      <c r="N182">
        <f t="shared" ca="1" si="594"/>
        <v>71</v>
      </c>
      <c r="O182">
        <f t="shared" ca="1" si="595"/>
        <v>24.629999981799997</v>
      </c>
      <c r="P182">
        <f t="shared" ca="1" si="596"/>
        <v>2</v>
      </c>
      <c r="Q182">
        <f t="shared" ca="1" si="597"/>
        <v>20</v>
      </c>
      <c r="R182">
        <f t="shared" ca="1" si="598"/>
        <v>6</v>
      </c>
      <c r="S182">
        <f t="shared" ca="1" si="599"/>
        <v>0</v>
      </c>
      <c r="T182">
        <f t="shared" ca="1" si="600"/>
        <v>32</v>
      </c>
      <c r="U182" t="str">
        <f t="shared" ca="1" si="584"/>
        <v>967999993979Richard Mclaughlin</v>
      </c>
      <c r="V182">
        <f t="shared" ca="1" si="601"/>
        <v>91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995Richard Mclaughlinzz</v>
      </c>
      <c r="AA182">
        <f t="shared" ca="1" si="606"/>
        <v>78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22.08</v>
      </c>
      <c r="FG182" t="str">
        <f t="shared" ca="1" si="741"/>
        <v>LOST</v>
      </c>
      <c r="FH182">
        <f t="shared" ca="1" si="742"/>
        <v>7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20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129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347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136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11</v>
      </c>
      <c r="G184">
        <f t="shared" ca="1" si="588"/>
        <v>4</v>
      </c>
      <c r="H184">
        <f t="shared" ca="1" si="589"/>
        <v>36.363636363636367</v>
      </c>
      <c r="I184">
        <f t="shared" ca="1" si="583"/>
        <v>22.528181818181817</v>
      </c>
      <c r="J184">
        <f t="shared" ca="1" si="590"/>
        <v>26.528181818181817</v>
      </c>
      <c r="K184">
        <f t="shared" ca="1" si="591"/>
        <v>26.528181799781816</v>
      </c>
      <c r="L184">
        <f t="shared" ca="1" si="592"/>
        <v>2</v>
      </c>
      <c r="M184">
        <f t="shared" ca="1" si="593"/>
        <v>26.84</v>
      </c>
      <c r="N184">
        <f t="shared" ca="1" si="594"/>
        <v>39</v>
      </c>
      <c r="O184">
        <f t="shared" ca="1" si="595"/>
        <v>26.839999981599998</v>
      </c>
      <c r="P184">
        <f t="shared" ca="1" si="596"/>
        <v>2</v>
      </c>
      <c r="Q184">
        <f t="shared" ca="1" si="597"/>
        <v>40</v>
      </c>
      <c r="R184">
        <f t="shared" ca="1" si="598"/>
        <v>15</v>
      </c>
      <c r="S184">
        <f t="shared" ca="1" si="599"/>
        <v>1</v>
      </c>
      <c r="T184">
        <f t="shared" ca="1" si="600"/>
        <v>73</v>
      </c>
      <c r="U184" t="str">
        <f t="shared" ca="1" si="584"/>
        <v>926998984959Charlie Martin</v>
      </c>
      <c r="V184">
        <f t="shared" ca="1" si="601"/>
        <v>65</v>
      </c>
      <c r="W184">
        <f t="shared" si="602"/>
        <v>183</v>
      </c>
      <c r="X184" t="e">
        <f t="shared" ca="1" si="603"/>
        <v>#N/A</v>
      </c>
      <c r="Y184">
        <f t="shared" ca="1" si="604"/>
        <v>8</v>
      </c>
      <c r="Z184" t="str">
        <f t="shared" ca="1" si="605"/>
        <v>991Charlie Martinzz</v>
      </c>
      <c r="AA184">
        <f t="shared" ca="1" si="606"/>
        <v>51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>
        <f t="shared" ca="1" si="585"/>
        <v>25.01</v>
      </c>
      <c r="DW184" t="str">
        <f t="shared" ca="1" si="705"/>
        <v>LOST</v>
      </c>
      <c r="DX184">
        <f t="shared" ca="1" si="706"/>
        <v>4</v>
      </c>
      <c r="DY184">
        <f t="shared" ca="1" si="707"/>
        <v>3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20</v>
      </c>
      <c r="ED184">
        <f t="shared" ca="1" si="712"/>
        <v>0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>
        <f t="shared" ca="1" si="716"/>
        <v>22.13</v>
      </c>
      <c r="EI184" t="str">
        <f t="shared" ca="1" si="717"/>
        <v>LOST</v>
      </c>
      <c r="EJ184">
        <f t="shared" ca="1" si="718"/>
        <v>5</v>
      </c>
      <c r="EK184">
        <f t="shared" ca="1" si="719"/>
        <v>1</v>
      </c>
      <c r="EL184">
        <f t="shared" ca="1" si="720"/>
        <v>1</v>
      </c>
      <c r="EM184">
        <f t="shared" ca="1" si="721"/>
        <v>1</v>
      </c>
      <c r="EN184">
        <f t="shared" ca="1" si="722"/>
        <v>16</v>
      </c>
      <c r="EO184">
        <f t="shared" ca="1" si="723"/>
        <v>12</v>
      </c>
      <c r="EP184">
        <f t="shared" ca="1" si="724"/>
        <v>0</v>
      </c>
      <c r="EQ184">
        <f t="shared" ca="1" si="725"/>
        <v>0</v>
      </c>
      <c r="ER184">
        <f t="shared" ca="1" si="726"/>
        <v>0</v>
      </c>
      <c r="ES184">
        <f t="shared" ca="1" si="727"/>
        <v>0</v>
      </c>
      <c r="ET184">
        <f t="shared" ca="1" si="728"/>
        <v>18.73</v>
      </c>
      <c r="EU184" t="str">
        <f t="shared" ca="1" si="729"/>
        <v>WON</v>
      </c>
      <c r="EV184">
        <f t="shared" ca="1" si="730"/>
        <v>5</v>
      </c>
      <c r="EW184">
        <f t="shared" ca="1" si="731"/>
        <v>0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0</v>
      </c>
      <c r="FB184">
        <f t="shared" ca="1" si="736"/>
        <v>10</v>
      </c>
      <c r="FC184">
        <f t="shared" ca="1" si="737"/>
        <v>4</v>
      </c>
      <c r="FD184">
        <f t="shared" ca="1" si="738"/>
        <v>0</v>
      </c>
      <c r="FE184">
        <f t="shared" ca="1" si="739"/>
        <v>40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>
        <f t="shared" ca="1" si="764"/>
        <v>20.170000000000002</v>
      </c>
      <c r="GE184" t="str">
        <f t="shared" ca="1" si="765"/>
        <v>LOST</v>
      </c>
      <c r="GF184">
        <f t="shared" ca="1" si="766"/>
        <v>1</v>
      </c>
      <c r="GG184">
        <f t="shared" ca="1" si="767"/>
        <v>2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>
        <f t="shared" ca="1" si="776"/>
        <v>20.81</v>
      </c>
      <c r="GQ184" t="str">
        <f t="shared" ca="1" si="777"/>
        <v>LOST</v>
      </c>
      <c r="GR184">
        <f t="shared" ca="1" si="778"/>
        <v>3</v>
      </c>
      <c r="GS184">
        <f t="shared" ca="1" si="779"/>
        <v>1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10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12</v>
      </c>
      <c r="G185">
        <f t="shared" ca="1" si="588"/>
        <v>10</v>
      </c>
      <c r="H185">
        <f t="shared" ca="1" si="589"/>
        <v>83.333333333333343</v>
      </c>
      <c r="I185">
        <f t="shared" ca="1" si="583"/>
        <v>25.460000000000004</v>
      </c>
      <c r="J185">
        <f t="shared" ca="1" si="590"/>
        <v>35.460000000000008</v>
      </c>
      <c r="K185">
        <f t="shared" ca="1" si="591"/>
        <v>35.459999981500005</v>
      </c>
      <c r="L185">
        <f t="shared" ca="1" si="592"/>
        <v>2</v>
      </c>
      <c r="M185">
        <f t="shared" ca="1" si="593"/>
        <v>28.9</v>
      </c>
      <c r="N185">
        <f t="shared" ca="1" si="594"/>
        <v>18</v>
      </c>
      <c r="O185">
        <f t="shared" ca="1" si="595"/>
        <v>28.899999981499999</v>
      </c>
      <c r="P185">
        <f t="shared" ca="1" si="596"/>
        <v>2</v>
      </c>
      <c r="Q185">
        <f t="shared" ca="1" si="597"/>
        <v>70</v>
      </c>
      <c r="R185">
        <f t="shared" ca="1" si="598"/>
        <v>30</v>
      </c>
      <c r="S185">
        <f t="shared" ca="1" si="599"/>
        <v>7</v>
      </c>
      <c r="T185">
        <f t="shared" ca="1" si="600"/>
        <v>151</v>
      </c>
      <c r="U185" t="str">
        <f t="shared" ca="1" si="584"/>
        <v>848992969929Dave Askew</v>
      </c>
      <c r="V185">
        <f t="shared" ca="1" si="601"/>
        <v>13</v>
      </c>
      <c r="W185">
        <f t="shared" si="602"/>
        <v>184</v>
      </c>
      <c r="X185" t="e">
        <f t="shared" ca="1" si="603"/>
        <v>#N/A</v>
      </c>
      <c r="Y185">
        <f t="shared" ca="1" si="604"/>
        <v>15</v>
      </c>
      <c r="Z185" t="str">
        <f t="shared" ca="1" si="605"/>
        <v>984Dave Askewzz</v>
      </c>
      <c r="AA185">
        <f t="shared" ca="1" si="606"/>
        <v>11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>
        <f t="shared" ca="1" si="585"/>
        <v>28.11</v>
      </c>
      <c r="DW185" t="str">
        <f t="shared" ca="1" si="705"/>
        <v>WON</v>
      </c>
      <c r="DX185">
        <f t="shared" ca="1" si="706"/>
        <v>6</v>
      </c>
      <c r="DY185">
        <f t="shared" ca="1" si="707"/>
        <v>2</v>
      </c>
      <c r="DZ185">
        <f t="shared" ca="1" si="708"/>
        <v>2</v>
      </c>
      <c r="EA185">
        <f t="shared" ca="1" si="709"/>
        <v>1</v>
      </c>
      <c r="EB185">
        <f t="shared" ca="1" si="710"/>
        <v>0</v>
      </c>
      <c r="EC185">
        <f t="shared" ca="1" si="711"/>
        <v>24</v>
      </c>
      <c r="ED185">
        <f t="shared" ca="1" si="712"/>
        <v>0</v>
      </c>
      <c r="EE185">
        <f t="shared" ca="1" si="713"/>
        <v>20</v>
      </c>
      <c r="EF185">
        <f t="shared" ca="1" si="714"/>
        <v>41</v>
      </c>
      <c r="EG185">
        <f t="shared" ca="1" si="715"/>
        <v>0</v>
      </c>
      <c r="EH185">
        <f t="shared" ca="1" si="716"/>
        <v>22.77</v>
      </c>
      <c r="EI185" t="str">
        <f t="shared" ca="1" si="717"/>
        <v>WON</v>
      </c>
      <c r="EJ185">
        <f t="shared" ca="1" si="718"/>
        <v>8</v>
      </c>
      <c r="EK185">
        <f t="shared" ca="1" si="719"/>
        <v>2</v>
      </c>
      <c r="EL185">
        <f t="shared" ca="1" si="720"/>
        <v>0</v>
      </c>
      <c r="EM185">
        <f t="shared" ca="1" si="721"/>
        <v>1</v>
      </c>
      <c r="EN185">
        <f t="shared" ca="1" si="722"/>
        <v>0</v>
      </c>
      <c r="EO185">
        <f t="shared" ca="1" si="723"/>
        <v>6</v>
      </c>
      <c r="EP185">
        <f t="shared" ca="1" si="724"/>
        <v>101</v>
      </c>
      <c r="EQ185">
        <f t="shared" ca="1" si="725"/>
        <v>16</v>
      </c>
      <c r="ER185">
        <f t="shared" ca="1" si="726"/>
        <v>0</v>
      </c>
      <c r="ES185">
        <f t="shared" ca="1" si="727"/>
        <v>0</v>
      </c>
      <c r="ET185">
        <f t="shared" ca="1" si="728"/>
        <v>25.67</v>
      </c>
      <c r="EU185" t="str">
        <f t="shared" ca="1" si="729"/>
        <v>WON</v>
      </c>
      <c r="EV185">
        <f t="shared" ca="1" si="730"/>
        <v>5</v>
      </c>
      <c r="EW185">
        <f t="shared" ca="1" si="731"/>
        <v>2</v>
      </c>
      <c r="EX185">
        <f t="shared" ca="1" si="732"/>
        <v>1</v>
      </c>
      <c r="EY185">
        <f t="shared" ca="1" si="733"/>
        <v>2</v>
      </c>
      <c r="EZ185">
        <f t="shared" ca="1" si="734"/>
        <v>82</v>
      </c>
      <c r="FA185">
        <f t="shared" ca="1" si="735"/>
        <v>20</v>
      </c>
      <c r="FB185">
        <f t="shared" ca="1" si="736"/>
        <v>0</v>
      </c>
      <c r="FC185">
        <f t="shared" ca="1" si="737"/>
        <v>40</v>
      </c>
      <c r="FD185">
        <f t="shared" ca="1" si="738"/>
        <v>0</v>
      </c>
      <c r="FE185">
        <f t="shared" ca="1" si="739"/>
        <v>16</v>
      </c>
      <c r="FF185">
        <f t="shared" ca="1" si="740"/>
        <v>26.36</v>
      </c>
      <c r="FG185" t="str">
        <f t="shared" ca="1" si="741"/>
        <v>WON</v>
      </c>
      <c r="FH185">
        <f t="shared" ca="1" si="742"/>
        <v>9</v>
      </c>
      <c r="FI185">
        <f t="shared" ca="1" si="743"/>
        <v>2</v>
      </c>
      <c r="FJ185">
        <f t="shared" ca="1" si="744"/>
        <v>1</v>
      </c>
      <c r="FK185">
        <f t="shared" ca="1" si="745"/>
        <v>1</v>
      </c>
      <c r="FL185">
        <f t="shared" ca="1" si="746"/>
        <v>0</v>
      </c>
      <c r="FM185">
        <f t="shared" ca="1" si="747"/>
        <v>8</v>
      </c>
      <c r="FN185">
        <f t="shared" ca="1" si="748"/>
        <v>14</v>
      </c>
      <c r="FO185">
        <f t="shared" ca="1" si="749"/>
        <v>0</v>
      </c>
      <c r="FP185">
        <f t="shared" ca="1" si="750"/>
        <v>24</v>
      </c>
      <c r="FQ185">
        <f t="shared" ca="1" si="751"/>
        <v>0</v>
      </c>
      <c r="FR185">
        <f t="shared" ca="1" si="752"/>
        <v>22.92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2</v>
      </c>
      <c r="FX185">
        <f t="shared" ca="1" si="758"/>
        <v>48</v>
      </c>
      <c r="FY185">
        <f t="shared" ca="1" si="759"/>
        <v>40</v>
      </c>
      <c r="FZ185">
        <f t="shared" ca="1" si="760"/>
        <v>2</v>
      </c>
      <c r="GA185">
        <f t="shared" ca="1" si="761"/>
        <v>0</v>
      </c>
      <c r="GB185">
        <f t="shared" ca="1" si="762"/>
        <v>40</v>
      </c>
      <c r="GC185">
        <f t="shared" ca="1" si="763"/>
        <v>0</v>
      </c>
      <c r="GD185">
        <f t="shared" ca="1" si="764"/>
        <v>28.36</v>
      </c>
      <c r="GE185" t="str">
        <f t="shared" ca="1" si="765"/>
        <v>WON</v>
      </c>
      <c r="GF185">
        <f t="shared" ca="1" si="766"/>
        <v>3</v>
      </c>
      <c r="GG185">
        <f t="shared" ca="1" si="767"/>
        <v>4</v>
      </c>
      <c r="GH185">
        <f t="shared" ca="1" si="768"/>
        <v>0</v>
      </c>
      <c r="GI185">
        <f t="shared" ca="1" si="769"/>
        <v>2</v>
      </c>
      <c r="GJ185">
        <f t="shared" ca="1" si="770"/>
        <v>4</v>
      </c>
      <c r="GK185">
        <f t="shared" ca="1" si="771"/>
        <v>40</v>
      </c>
      <c r="GL185">
        <f t="shared" ca="1" si="772"/>
        <v>52</v>
      </c>
      <c r="GM185">
        <f t="shared" ca="1" si="773"/>
        <v>65</v>
      </c>
      <c r="GN185">
        <f t="shared" ca="1" si="774"/>
        <v>0</v>
      </c>
      <c r="GO185">
        <f t="shared" ca="1" si="775"/>
        <v>0</v>
      </c>
      <c r="GP185">
        <f t="shared" ca="1" si="776"/>
        <v>27.77</v>
      </c>
      <c r="GQ185" t="str">
        <f t="shared" ca="1" si="777"/>
        <v>WON</v>
      </c>
      <c r="GR185">
        <f t="shared" ca="1" si="778"/>
        <v>7</v>
      </c>
      <c r="GS185">
        <f t="shared" ca="1" si="779"/>
        <v>1</v>
      </c>
      <c r="GT185">
        <f t="shared" ca="1" si="780"/>
        <v>1</v>
      </c>
      <c r="GU185">
        <f t="shared" ca="1" si="781"/>
        <v>1</v>
      </c>
      <c r="GV185">
        <f t="shared" ca="1" si="782"/>
        <v>0</v>
      </c>
      <c r="GW185">
        <f t="shared" ca="1" si="783"/>
        <v>0</v>
      </c>
      <c r="GX185">
        <f t="shared" ca="1" si="784"/>
        <v>90</v>
      </c>
      <c r="GY185">
        <f t="shared" ca="1" si="785"/>
        <v>102</v>
      </c>
      <c r="GZ185">
        <f t="shared" ca="1" si="786"/>
        <v>20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6</v>
      </c>
      <c r="G186">
        <f t="shared" ca="1" si="588"/>
        <v>4</v>
      </c>
      <c r="H186">
        <f t="shared" ca="1" si="589"/>
        <v>66.666666666666657</v>
      </c>
      <c r="I186">
        <f t="shared" ca="1" si="583"/>
        <v>21.616666666666664</v>
      </c>
      <c r="J186">
        <f t="shared" ca="1" si="590"/>
        <v>25.616666666666664</v>
      </c>
      <c r="K186">
        <f t="shared" ca="1" si="591"/>
        <v>25.616666648066662</v>
      </c>
      <c r="L186">
        <f t="shared" ca="1" si="592"/>
        <v>2</v>
      </c>
      <c r="M186">
        <f t="shared" ca="1" si="593"/>
        <v>26.68</v>
      </c>
      <c r="N186">
        <f t="shared" ca="1" si="594"/>
        <v>43</v>
      </c>
      <c r="O186">
        <f t="shared" ca="1" si="595"/>
        <v>26.679999981399998</v>
      </c>
      <c r="P186">
        <f t="shared" ca="1" si="596"/>
        <v>2</v>
      </c>
      <c r="Q186">
        <f t="shared" ca="1" si="597"/>
        <v>25</v>
      </c>
      <c r="R186">
        <f t="shared" ca="1" si="598"/>
        <v>6</v>
      </c>
      <c r="S186">
        <f t="shared" ca="1" si="599"/>
        <v>3</v>
      </c>
      <c r="T186">
        <f t="shared" ca="1" si="600"/>
        <v>46</v>
      </c>
      <c r="U186" t="str">
        <f t="shared" ca="1" si="584"/>
        <v>953996993974Ronnie Godbeer</v>
      </c>
      <c r="V186">
        <f t="shared" ca="1" si="601"/>
        <v>84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66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>
        <f t="shared" ca="1" si="752"/>
        <v>21.58</v>
      </c>
      <c r="FS186" t="str">
        <f t="shared" ca="1" si="753"/>
        <v>LOST</v>
      </c>
      <c r="FT186">
        <f t="shared" ca="1" si="754"/>
        <v>5</v>
      </c>
      <c r="FU186">
        <f t="shared" ca="1" si="755"/>
        <v>0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0</v>
      </c>
      <c r="GA186">
        <f t="shared" ca="1" si="761"/>
        <v>0</v>
      </c>
      <c r="GB186">
        <f t="shared" ca="1" si="762"/>
        <v>0</v>
      </c>
      <c r="GC186">
        <f t="shared" ca="1" si="763"/>
        <v>0</v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11</v>
      </c>
      <c r="G187">
        <f t="shared" ca="1" si="588"/>
        <v>7</v>
      </c>
      <c r="H187">
        <f t="shared" ca="1" si="589"/>
        <v>63.636363636363633</v>
      </c>
      <c r="I187">
        <f t="shared" ca="1" si="583"/>
        <v>22.273636363636367</v>
      </c>
      <c r="J187">
        <f t="shared" ca="1" si="590"/>
        <v>29.273636363636367</v>
      </c>
      <c r="K187">
        <f t="shared" ca="1" si="591"/>
        <v>29.273636344936367</v>
      </c>
      <c r="L187">
        <f t="shared" ca="1" si="592"/>
        <v>2</v>
      </c>
      <c r="M187">
        <f t="shared" ca="1" si="593"/>
        <v>25.15</v>
      </c>
      <c r="N187">
        <f t="shared" ca="1" si="594"/>
        <v>65</v>
      </c>
      <c r="O187">
        <f t="shared" ca="1" si="595"/>
        <v>25.149999981299999</v>
      </c>
      <c r="P187">
        <f t="shared" ca="1" si="596"/>
        <v>2</v>
      </c>
      <c r="Q187">
        <f t="shared" ca="1" si="597"/>
        <v>56</v>
      </c>
      <c r="R187">
        <f t="shared" ca="1" si="598"/>
        <v>19</v>
      </c>
      <c r="S187">
        <f t="shared" ca="1" si="599"/>
        <v>1</v>
      </c>
      <c r="T187">
        <f t="shared" ca="1" si="600"/>
        <v>97</v>
      </c>
      <c r="U187" t="str">
        <f t="shared" ca="1" si="584"/>
        <v>902998980943Robbie Hain</v>
      </c>
      <c r="V187">
        <f t="shared" ca="1" si="601"/>
        <v>44</v>
      </c>
      <c r="W187">
        <f t="shared" si="602"/>
        <v>186</v>
      </c>
      <c r="X187" t="e">
        <f t="shared" ca="1" si="603"/>
        <v>#N/A</v>
      </c>
      <c r="Y187">
        <f t="shared" ca="1" si="604"/>
        <v>10</v>
      </c>
      <c r="Z187" t="str">
        <f t="shared" ca="1" si="605"/>
        <v>989Robbie Hainzz</v>
      </c>
      <c r="AA187">
        <f t="shared" ca="1" si="606"/>
        <v>42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>
        <f t="shared" ca="1" si="585"/>
        <v>22.2</v>
      </c>
      <c r="DW187" t="str">
        <f t="shared" ca="1" si="705"/>
        <v>WON</v>
      </c>
      <c r="DX187">
        <f t="shared" ca="1" si="706"/>
        <v>7</v>
      </c>
      <c r="DY187">
        <f t="shared" ca="1" si="707"/>
        <v>0</v>
      </c>
      <c r="DZ187">
        <f t="shared" ca="1" si="708"/>
        <v>0</v>
      </c>
      <c r="EA187">
        <f t="shared" ca="1" si="709"/>
        <v>1</v>
      </c>
      <c r="EB187">
        <f t="shared" ca="1" si="710"/>
        <v>0</v>
      </c>
      <c r="EC187">
        <f t="shared" ca="1" si="711"/>
        <v>0</v>
      </c>
      <c r="ED187">
        <f t="shared" ca="1" si="712"/>
        <v>40</v>
      </c>
      <c r="EE187">
        <f t="shared" ca="1" si="713"/>
        <v>4</v>
      </c>
      <c r="EF187">
        <f t="shared" ca="1" si="714"/>
        <v>100</v>
      </c>
      <c r="EG187">
        <f t="shared" ca="1" si="715"/>
        <v>0</v>
      </c>
      <c r="EH187">
        <f t="shared" ca="1" si="716"/>
        <v>25.15</v>
      </c>
      <c r="EI187" t="str">
        <f t="shared" ca="1" si="717"/>
        <v>LOST</v>
      </c>
      <c r="EJ187">
        <f t="shared" ca="1" si="718"/>
        <v>5</v>
      </c>
      <c r="EK187">
        <f t="shared" ca="1" si="719"/>
        <v>2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73</v>
      </c>
      <c r="EP187">
        <f t="shared" ca="1" si="724"/>
        <v>20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>
        <f t="shared" ca="1" si="728"/>
        <v>23.09</v>
      </c>
      <c r="EU187" t="str">
        <f t="shared" ca="1" si="729"/>
        <v>LOST</v>
      </c>
      <c r="EV187">
        <f t="shared" ca="1" si="730"/>
        <v>6</v>
      </c>
      <c r="EW187">
        <f t="shared" ca="1" si="731"/>
        <v>0</v>
      </c>
      <c r="EX187">
        <f t="shared" ca="1" si="732"/>
        <v>0</v>
      </c>
      <c r="EY187">
        <f t="shared" ca="1" si="733"/>
        <v>0</v>
      </c>
      <c r="EZ187">
        <f t="shared" ca="1" si="734"/>
        <v>0</v>
      </c>
      <c r="FA187">
        <f t="shared" ca="1" si="735"/>
        <v>0</v>
      </c>
      <c r="FB187">
        <f t="shared" ca="1" si="736"/>
        <v>0</v>
      </c>
      <c r="FC187">
        <f t="shared" ca="1" si="737"/>
        <v>0</v>
      </c>
      <c r="FD187">
        <f t="shared" ca="1" si="738"/>
        <v>0</v>
      </c>
      <c r="FE187">
        <f t="shared" ca="1" si="739"/>
        <v>0</v>
      </c>
      <c r="FF187">
        <f t="shared" ca="1" si="740"/>
        <v>20.27</v>
      </c>
      <c r="FG187" t="str">
        <f t="shared" ca="1" si="741"/>
        <v>WON</v>
      </c>
      <c r="FH187">
        <f t="shared" ca="1" si="742"/>
        <v>8</v>
      </c>
      <c r="FI187">
        <f t="shared" ca="1" si="743"/>
        <v>0</v>
      </c>
      <c r="FJ187">
        <f t="shared" ca="1" si="744"/>
        <v>0</v>
      </c>
      <c r="FK187">
        <f t="shared" ca="1" si="745"/>
        <v>1</v>
      </c>
      <c r="FL187">
        <f t="shared" ca="1" si="746"/>
        <v>0</v>
      </c>
      <c r="FM187">
        <f t="shared" ca="1" si="747"/>
        <v>10</v>
      </c>
      <c r="FN187">
        <f t="shared" ca="1" si="748"/>
        <v>0</v>
      </c>
      <c r="FO187">
        <f t="shared" ca="1" si="749"/>
        <v>25</v>
      </c>
      <c r="FP187">
        <f t="shared" ca="1" si="750"/>
        <v>0</v>
      </c>
      <c r="FQ187">
        <f t="shared" ca="1" si="751"/>
        <v>80</v>
      </c>
      <c r="FR187">
        <f t="shared" ca="1" si="752"/>
        <v>19.82</v>
      </c>
      <c r="FS187" t="str">
        <f t="shared" ca="1" si="753"/>
        <v>WON</v>
      </c>
      <c r="FT187">
        <f t="shared" ca="1" si="754"/>
        <v>7</v>
      </c>
      <c r="FU187">
        <f t="shared" ca="1" si="755"/>
        <v>2</v>
      </c>
      <c r="FV187">
        <f t="shared" ca="1" si="756"/>
        <v>0</v>
      </c>
      <c r="FW187">
        <f t="shared" ca="1" si="757"/>
        <v>2</v>
      </c>
      <c r="FX187">
        <f t="shared" ca="1" si="758"/>
        <v>40</v>
      </c>
      <c r="FY187">
        <f t="shared" ca="1" si="759"/>
        <v>40</v>
      </c>
      <c r="FZ187">
        <f t="shared" ca="1" si="760"/>
        <v>0</v>
      </c>
      <c r="GA187">
        <f t="shared" ca="1" si="761"/>
        <v>20</v>
      </c>
      <c r="GB187">
        <f t="shared" ca="1" si="762"/>
        <v>40</v>
      </c>
      <c r="GC187">
        <f t="shared" ca="1" si="763"/>
        <v>0</v>
      </c>
      <c r="GD187">
        <f t="shared" ca="1" si="764"/>
        <v>22.55</v>
      </c>
      <c r="GE187" t="str">
        <f t="shared" ca="1" si="765"/>
        <v>LOST</v>
      </c>
      <c r="GF187">
        <f t="shared" ca="1" si="766"/>
        <v>1</v>
      </c>
      <c r="GG187">
        <f t="shared" ca="1" si="767"/>
        <v>3</v>
      </c>
      <c r="GH187">
        <f t="shared" ca="1" si="768"/>
        <v>0</v>
      </c>
      <c r="GI187">
        <f t="shared" ca="1" si="769"/>
        <v>1</v>
      </c>
      <c r="GJ187">
        <f t="shared" ca="1" si="770"/>
        <v>8</v>
      </c>
      <c r="GK187">
        <f t="shared" ca="1" si="771"/>
        <v>0</v>
      </c>
      <c r="GL187">
        <f t="shared" ca="1" si="772"/>
        <v>0</v>
      </c>
      <c r="GM187">
        <f t="shared" ca="1" si="773"/>
        <v>0</v>
      </c>
      <c r="GN187">
        <f t="shared" ca="1" si="774"/>
        <v>0</v>
      </c>
      <c r="GO187">
        <f t="shared" ca="1" si="775"/>
        <v>0</v>
      </c>
      <c r="GP187">
        <f t="shared" ca="1" si="776"/>
        <v>21.17</v>
      </c>
      <c r="GQ187" t="str">
        <f t="shared" ca="1" si="777"/>
        <v>WON</v>
      </c>
      <c r="GR187">
        <f t="shared" ca="1" si="778"/>
        <v>4</v>
      </c>
      <c r="GS187">
        <f t="shared" ca="1" si="779"/>
        <v>2</v>
      </c>
      <c r="GT187">
        <f t="shared" ca="1" si="780"/>
        <v>0</v>
      </c>
      <c r="GU187">
        <f t="shared" ca="1" si="781"/>
        <v>1</v>
      </c>
      <c r="GV187">
        <f t="shared" ca="1" si="782"/>
        <v>0</v>
      </c>
      <c r="GW187">
        <f t="shared" ca="1" si="783"/>
        <v>20</v>
      </c>
      <c r="GX187">
        <f t="shared" ca="1" si="784"/>
        <v>38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129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129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129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129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129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129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129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129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129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129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129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129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129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5</v>
      </c>
      <c r="H202">
        <f t="shared" ca="1" si="880"/>
        <v>41.666666666666671</v>
      </c>
      <c r="I202">
        <f t="shared" ca="1" si="874"/>
        <v>21.945833333333336</v>
      </c>
      <c r="J202">
        <f t="shared" ca="1" si="881"/>
        <v>26.945833333333336</v>
      </c>
      <c r="K202">
        <f t="shared" ca="1" si="882"/>
        <v>26.945833313133335</v>
      </c>
      <c r="L202">
        <f t="shared" ca="1" si="883"/>
        <v>2</v>
      </c>
      <c r="M202">
        <f t="shared" ca="1" si="884"/>
        <v>25.93</v>
      </c>
      <c r="N202">
        <f t="shared" ca="1" si="885"/>
        <v>53</v>
      </c>
      <c r="O202">
        <f t="shared" ca="1" si="886"/>
        <v>25.929999979799998</v>
      </c>
      <c r="P202">
        <f t="shared" ca="1" si="887"/>
        <v>2</v>
      </c>
      <c r="Q202">
        <f t="shared" ca="1" si="888"/>
        <v>61</v>
      </c>
      <c r="R202">
        <f t="shared" ca="1" si="889"/>
        <v>15</v>
      </c>
      <c r="S202">
        <f t="shared" ca="1" si="890"/>
        <v>1</v>
      </c>
      <c r="T202">
        <f t="shared" ca="1" si="891"/>
        <v>94</v>
      </c>
      <c r="U202" t="str">
        <f t="shared" ca="1" si="875"/>
        <v>905998984938Simon Beagle</v>
      </c>
      <c r="V202">
        <f t="shared" ca="1" si="892"/>
        <v>47</v>
      </c>
      <c r="W202">
        <f t="shared" si="893"/>
        <v>201</v>
      </c>
      <c r="X202" t="e">
        <f t="shared" ca="1" si="894"/>
        <v>#N/A</v>
      </c>
      <c r="Y202">
        <f t="shared" ca="1" si="895"/>
        <v>10</v>
      </c>
      <c r="Z202" t="str">
        <f t="shared" ca="1" si="896"/>
        <v>989Simon Beaglezz</v>
      </c>
      <c r="AA202">
        <f t="shared" ca="1" si="897"/>
        <v>44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19.52</v>
      </c>
      <c r="DW202" t="str">
        <f t="shared" ca="1" si="996"/>
        <v>LOST</v>
      </c>
      <c r="DX202">
        <f t="shared" ca="1" si="997"/>
        <v>7</v>
      </c>
      <c r="DY202">
        <f t="shared" ca="1" si="998"/>
        <v>1</v>
      </c>
      <c r="DZ202">
        <f t="shared" ca="1" si="999"/>
        <v>0</v>
      </c>
      <c r="EA202">
        <f t="shared" ca="1" si="1000"/>
        <v>1</v>
      </c>
      <c r="EB202">
        <f t="shared" ca="1" si="1001"/>
        <v>20</v>
      </c>
      <c r="EC202">
        <f t="shared" ca="1" si="1002"/>
        <v>90</v>
      </c>
      <c r="ED202">
        <f t="shared" ca="1" si="1003"/>
        <v>0</v>
      </c>
      <c r="EE202">
        <f t="shared" ca="1" si="1004"/>
        <v>9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>
        <f t="shared" ca="1" si="1019"/>
        <v>22.43</v>
      </c>
      <c r="EU202" t="str">
        <f t="shared" ca="1" si="1020"/>
        <v>WON</v>
      </c>
      <c r="EV202">
        <f t="shared" ca="1" si="1021"/>
        <v>4</v>
      </c>
      <c r="EW202">
        <f t="shared" ca="1" si="1022"/>
        <v>2</v>
      </c>
      <c r="EX202">
        <f t="shared" ca="1" si="1023"/>
        <v>0</v>
      </c>
      <c r="EY202">
        <f t="shared" ca="1" si="1024"/>
        <v>1</v>
      </c>
      <c r="EZ202">
        <f t="shared" ca="1" si="1025"/>
        <v>0</v>
      </c>
      <c r="FA202">
        <f t="shared" ca="1" si="1026"/>
        <v>32</v>
      </c>
      <c r="FB202">
        <f t="shared" ca="1" si="1027"/>
        <v>16</v>
      </c>
      <c r="FC202">
        <f t="shared" ca="1" si="1028"/>
        <v>36</v>
      </c>
      <c r="FD202">
        <f t="shared" ca="1" si="1029"/>
        <v>0</v>
      </c>
      <c r="FE202">
        <f t="shared" ca="1" si="1030"/>
        <v>0</v>
      </c>
      <c r="FF202">
        <f t="shared" ca="1" si="1031"/>
        <v>21.13</v>
      </c>
      <c r="FG202" t="str">
        <f t="shared" ca="1" si="1032"/>
        <v>WON</v>
      </c>
      <c r="FH202">
        <f t="shared" ca="1" si="1033"/>
        <v>5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40</v>
      </c>
      <c r="FN202">
        <f t="shared" ca="1" si="1039"/>
        <v>0</v>
      </c>
      <c r="FO202">
        <f t="shared" ca="1" si="1040"/>
        <v>4</v>
      </c>
      <c r="FP202">
        <f t="shared" ca="1" si="1041"/>
        <v>71</v>
      </c>
      <c r="FQ202">
        <f t="shared" ca="1" si="1042"/>
        <v>0</v>
      </c>
      <c r="FR202">
        <f t="shared" ca="1" si="1043"/>
        <v>21.01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2</v>
      </c>
      <c r="FX202">
        <f t="shared" ca="1" si="1049"/>
        <v>38</v>
      </c>
      <c r="FY202">
        <f t="shared" ca="1" si="1050"/>
        <v>32</v>
      </c>
      <c r="FZ202">
        <f t="shared" ca="1" si="1051"/>
        <v>12</v>
      </c>
      <c r="GA202">
        <f t="shared" ca="1" si="1052"/>
        <v>0</v>
      </c>
      <c r="GB202">
        <f t="shared" ca="1" si="1053"/>
        <v>0</v>
      </c>
      <c r="GC202">
        <f t="shared" ca="1" si="1054"/>
        <v>20</v>
      </c>
      <c r="GD202">
        <f t="shared" ca="1" si="1055"/>
        <v>22.18</v>
      </c>
      <c r="GE202" t="str">
        <f t="shared" ca="1" si="1056"/>
        <v>LOST</v>
      </c>
      <c r="GF202">
        <f t="shared" ca="1" si="1057"/>
        <v>3</v>
      </c>
      <c r="GG202">
        <f t="shared" ca="1" si="1058"/>
        <v>3</v>
      </c>
      <c r="GH202">
        <f t="shared" ca="1" si="1059"/>
        <v>0</v>
      </c>
      <c r="GI202">
        <f t="shared" ca="1" si="1060"/>
        <v>1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32</v>
      </c>
      <c r="GN202">
        <f t="shared" ca="1" si="1065"/>
        <v>0</v>
      </c>
      <c r="GO202">
        <f t="shared" ca="1" si="1066"/>
        <v>0</v>
      </c>
      <c r="GP202">
        <f t="shared" ca="1" si="1067"/>
        <v>23.38</v>
      </c>
      <c r="GQ202" t="str">
        <f t="shared" ca="1" si="1068"/>
        <v>LOST</v>
      </c>
      <c r="GR202">
        <f t="shared" ca="1" si="1069"/>
        <v>4</v>
      </c>
      <c r="GS202">
        <f t="shared" ca="1" si="1070"/>
        <v>1</v>
      </c>
      <c r="GT202">
        <f t="shared" ca="1" si="1071"/>
        <v>0</v>
      </c>
      <c r="GU202">
        <f t="shared" ca="1" si="1072"/>
        <v>1</v>
      </c>
      <c r="GV202">
        <f t="shared" ca="1" si="1073"/>
        <v>20</v>
      </c>
      <c r="GW202">
        <f t="shared" ca="1" si="1074"/>
        <v>0</v>
      </c>
      <c r="GX202">
        <f t="shared" ca="1" si="1075"/>
        <v>0</v>
      </c>
      <c r="GY202">
        <f t="shared" ca="1" si="1076"/>
        <v>67</v>
      </c>
      <c r="GZ202">
        <f t="shared" ca="1" si="1077"/>
        <v>0</v>
      </c>
      <c r="HA202">
        <f t="shared" ca="1" si="1078"/>
        <v>0</v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13</v>
      </c>
      <c r="G203">
        <f t="shared" ca="1" si="879"/>
        <v>5</v>
      </c>
      <c r="H203">
        <f t="shared" ca="1" si="880"/>
        <v>38.461538461538467</v>
      </c>
      <c r="I203">
        <f t="shared" ca="1" si="874"/>
        <v>22.495384615384619</v>
      </c>
      <c r="J203">
        <f t="shared" ca="1" si="881"/>
        <v>27.495384615384619</v>
      </c>
      <c r="K203">
        <f t="shared" ca="1" si="882"/>
        <v>27.495384595084619</v>
      </c>
      <c r="L203">
        <f t="shared" ca="1" si="883"/>
        <v>2</v>
      </c>
      <c r="M203">
        <f t="shared" ca="1" si="884"/>
        <v>26.37</v>
      </c>
      <c r="N203">
        <f t="shared" ca="1" si="885"/>
        <v>50</v>
      </c>
      <c r="O203">
        <f t="shared" ca="1" si="886"/>
        <v>26.369999979700001</v>
      </c>
      <c r="P203">
        <f t="shared" ca="1" si="887"/>
        <v>2</v>
      </c>
      <c r="Q203">
        <f t="shared" ca="1" si="888"/>
        <v>54</v>
      </c>
      <c r="R203">
        <f t="shared" ca="1" si="889"/>
        <v>27</v>
      </c>
      <c r="S203">
        <f t="shared" ca="1" si="890"/>
        <v>6</v>
      </c>
      <c r="T203">
        <f t="shared" ca="1" si="891"/>
        <v>126</v>
      </c>
      <c r="U203" t="str">
        <f t="shared" ca="1" si="875"/>
        <v>873993972945John Chalkley</v>
      </c>
      <c r="V203">
        <f t="shared" ca="1" si="892"/>
        <v>25</v>
      </c>
      <c r="W203">
        <f t="shared" si="893"/>
        <v>202</v>
      </c>
      <c r="X203" t="e">
        <f t="shared" ca="1" si="894"/>
        <v>#N/A</v>
      </c>
      <c r="Y203">
        <f t="shared" ca="1" si="895"/>
        <v>10</v>
      </c>
      <c r="Z203" t="str">
        <f t="shared" ca="1" si="896"/>
        <v>989John Chalkleyzz</v>
      </c>
      <c r="AA203">
        <f t="shared" ca="1" si="897"/>
        <v>39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22.41</v>
      </c>
      <c r="EI203" t="str">
        <f t="shared" ca="1" si="1008"/>
        <v>LOST</v>
      </c>
      <c r="EJ203">
        <f t="shared" ca="1" si="1009"/>
        <v>1</v>
      </c>
      <c r="EK203">
        <f t="shared" ca="1" si="1010"/>
        <v>1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36</v>
      </c>
      <c r="EP203">
        <f t="shared" ca="1" si="1015"/>
        <v>0</v>
      </c>
      <c r="EQ203">
        <f t="shared" ca="1" si="1016"/>
        <v>0</v>
      </c>
      <c r="ER203">
        <f t="shared" ca="1" si="1017"/>
        <v>0</v>
      </c>
      <c r="ES203">
        <f t="shared" ca="1" si="1018"/>
        <v>0</v>
      </c>
      <c r="ET203">
        <f t="shared" ca="1" si="1019"/>
        <v>22.77</v>
      </c>
      <c r="EU203" t="str">
        <f t="shared" ca="1" si="1020"/>
        <v>WON</v>
      </c>
      <c r="EV203">
        <f t="shared" ca="1" si="1021"/>
        <v>3</v>
      </c>
      <c r="EW203">
        <f t="shared" ca="1" si="1022"/>
        <v>1</v>
      </c>
      <c r="EX203">
        <f t="shared" ca="1" si="1023"/>
        <v>2</v>
      </c>
      <c r="EY203">
        <f t="shared" ca="1" si="1024"/>
        <v>1</v>
      </c>
      <c r="EZ203">
        <f t="shared" ca="1" si="1025"/>
        <v>0</v>
      </c>
      <c r="FA203">
        <f t="shared" ca="1" si="1026"/>
        <v>2</v>
      </c>
      <c r="FB203">
        <f t="shared" ca="1" si="1027"/>
        <v>40</v>
      </c>
      <c r="FC203">
        <f t="shared" ca="1" si="1028"/>
        <v>32</v>
      </c>
      <c r="FD203">
        <f t="shared" ca="1" si="1029"/>
        <v>0</v>
      </c>
      <c r="FE203">
        <f t="shared" ca="1" si="1030"/>
        <v>0</v>
      </c>
      <c r="FF203">
        <f t="shared" ca="1" si="1031"/>
        <v>22.05</v>
      </c>
      <c r="FG203" t="str">
        <f t="shared" ca="1" si="1032"/>
        <v>LOST</v>
      </c>
      <c r="FH203">
        <f t="shared" ca="1" si="1033"/>
        <v>2</v>
      </c>
      <c r="FI203">
        <f t="shared" ca="1" si="1034"/>
        <v>2</v>
      </c>
      <c r="FJ203">
        <f t="shared" ca="1" si="1035"/>
        <v>1</v>
      </c>
      <c r="FK203">
        <f t="shared" ca="1" si="1036"/>
        <v>1</v>
      </c>
      <c r="FL203">
        <f t="shared" ca="1" si="1037"/>
        <v>44</v>
      </c>
      <c r="FM203">
        <f t="shared" ca="1" si="1038"/>
        <v>0</v>
      </c>
      <c r="FN203">
        <f t="shared" ca="1" si="1039"/>
        <v>0</v>
      </c>
      <c r="FO203">
        <f t="shared" ca="1" si="1040"/>
        <v>56</v>
      </c>
      <c r="FP203">
        <f t="shared" ca="1" si="1041"/>
        <v>0</v>
      </c>
      <c r="FQ203">
        <f t="shared" ca="1" si="1042"/>
        <v>0</v>
      </c>
      <c r="FR203">
        <f t="shared" ca="1" si="1043"/>
        <v>23.62</v>
      </c>
      <c r="FS203" t="str">
        <f t="shared" ca="1" si="1044"/>
        <v>LOST</v>
      </c>
      <c r="FT203">
        <f t="shared" ca="1" si="1045"/>
        <v>7</v>
      </c>
      <c r="FU203">
        <f t="shared" ca="1" si="1046"/>
        <v>1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120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>
        <f t="shared" ca="1" si="1055"/>
        <v>20.39</v>
      </c>
      <c r="GE203" t="str">
        <f t="shared" ca="1" si="1056"/>
        <v>LOST</v>
      </c>
      <c r="GF203">
        <f t="shared" ca="1" si="1057"/>
        <v>0</v>
      </c>
      <c r="GG203">
        <f t="shared" ca="1" si="1058"/>
        <v>6</v>
      </c>
      <c r="GH203">
        <f t="shared" ca="1" si="1059"/>
        <v>0</v>
      </c>
      <c r="GI203">
        <f t="shared" ca="1" si="1060"/>
        <v>0</v>
      </c>
      <c r="GJ203">
        <f t="shared" ca="1" si="1061"/>
        <v>0</v>
      </c>
      <c r="GK203">
        <f t="shared" ca="1" si="1062"/>
        <v>0</v>
      </c>
      <c r="GL203">
        <f t="shared" ca="1" si="1063"/>
        <v>0</v>
      </c>
      <c r="GM203">
        <f t="shared" ca="1" si="1064"/>
        <v>16</v>
      </c>
      <c r="GN203">
        <f t="shared" ca="1" si="1065"/>
        <v>0</v>
      </c>
      <c r="GO203">
        <f t="shared" ca="1" si="1066"/>
        <v>0</v>
      </c>
      <c r="GP203">
        <f t="shared" ca="1" si="1067"/>
        <v>20.22</v>
      </c>
      <c r="GQ203" t="str">
        <f t="shared" ca="1" si="1068"/>
        <v>LOST</v>
      </c>
      <c r="GR203">
        <f t="shared" ca="1" si="1069"/>
        <v>5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16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11</v>
      </c>
      <c r="G204">
        <f t="shared" ca="1" si="879"/>
        <v>4</v>
      </c>
      <c r="H204">
        <f t="shared" ca="1" si="880"/>
        <v>36.363636363636367</v>
      </c>
      <c r="I204">
        <f t="shared" ca="1" si="874"/>
        <v>21.656363636363636</v>
      </c>
      <c r="J204">
        <f t="shared" ca="1" si="881"/>
        <v>25.656363636363636</v>
      </c>
      <c r="K204">
        <f t="shared" ca="1" si="882"/>
        <v>25.656363615963635</v>
      </c>
      <c r="L204">
        <f t="shared" ca="1" si="883"/>
        <v>2</v>
      </c>
      <c r="M204">
        <f t="shared" ca="1" si="884"/>
        <v>25.88</v>
      </c>
      <c r="N204">
        <f t="shared" ca="1" si="885"/>
        <v>56</v>
      </c>
      <c r="O204">
        <f t="shared" ca="1" si="886"/>
        <v>25.879999979599997</v>
      </c>
      <c r="P204">
        <f t="shared" ca="1" si="887"/>
        <v>2</v>
      </c>
      <c r="Q204">
        <f t="shared" ca="1" si="888"/>
        <v>53</v>
      </c>
      <c r="R204">
        <f t="shared" ca="1" si="889"/>
        <v>12</v>
      </c>
      <c r="S204">
        <f t="shared" ca="1" si="890"/>
        <v>5</v>
      </c>
      <c r="T204">
        <f t="shared" ca="1" si="891"/>
        <v>92</v>
      </c>
      <c r="U204" t="str">
        <f t="shared" ca="1" si="875"/>
        <v>907994987946Ian Chalkley</v>
      </c>
      <c r="V204">
        <f t="shared" ca="1" si="892"/>
        <v>48</v>
      </c>
      <c r="W204">
        <f t="shared" si="893"/>
        <v>203</v>
      </c>
      <c r="X204" t="e">
        <f t="shared" ca="1" si="894"/>
        <v>#N/A</v>
      </c>
      <c r="Y204">
        <f t="shared" ca="1" si="895"/>
        <v>6</v>
      </c>
      <c r="Z204" t="str">
        <f t="shared" ca="1" si="896"/>
        <v>993Ian Chalkleyzz</v>
      </c>
      <c r="AA204">
        <f t="shared" ca="1" si="897"/>
        <v>63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>
        <f t="shared" ca="1" si="876"/>
        <v>21.78</v>
      </c>
      <c r="DW204" t="str">
        <f t="shared" ca="1" si="996"/>
        <v>WON</v>
      </c>
      <c r="DX204">
        <f t="shared" ca="1" si="997"/>
        <v>7</v>
      </c>
      <c r="DY204">
        <f t="shared" ca="1" si="998"/>
        <v>0</v>
      </c>
      <c r="DZ204">
        <f t="shared" ca="1" si="999"/>
        <v>0</v>
      </c>
      <c r="EA204">
        <f t="shared" ca="1" si="1000"/>
        <v>1</v>
      </c>
      <c r="EB204">
        <f t="shared" ca="1" si="1001"/>
        <v>0</v>
      </c>
      <c r="EC204">
        <f t="shared" ca="1" si="1002"/>
        <v>55</v>
      </c>
      <c r="ED204">
        <f t="shared" ca="1" si="1003"/>
        <v>53</v>
      </c>
      <c r="EE204">
        <f t="shared" ca="1" si="1004"/>
        <v>6</v>
      </c>
      <c r="EF204">
        <f t="shared" ca="1" si="1005"/>
        <v>0</v>
      </c>
      <c r="EG204">
        <f t="shared" ca="1" si="1006"/>
        <v>0</v>
      </c>
      <c r="EH204">
        <f t="shared" ca="1" si="1007"/>
        <v>20.95</v>
      </c>
      <c r="EI204" t="str">
        <f t="shared" ca="1" si="1008"/>
        <v>LOST</v>
      </c>
      <c r="EJ204">
        <f t="shared" ca="1" si="1009"/>
        <v>8</v>
      </c>
      <c r="EK204">
        <f t="shared" ca="1" si="1010"/>
        <v>0</v>
      </c>
      <c r="EL204">
        <f t="shared" ca="1" si="1011"/>
        <v>1</v>
      </c>
      <c r="EM204">
        <f t="shared" ca="1" si="1012"/>
        <v>1</v>
      </c>
      <c r="EN204">
        <f t="shared" ca="1" si="1013"/>
        <v>32</v>
      </c>
      <c r="EO204">
        <f t="shared" ca="1" si="1014"/>
        <v>0</v>
      </c>
      <c r="EP204">
        <f t="shared" ca="1" si="1015"/>
        <v>20</v>
      </c>
      <c r="EQ204">
        <f t="shared" ca="1" si="1016"/>
        <v>16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>
        <f t="shared" ca="1" si="1031"/>
        <v>23.17</v>
      </c>
      <c r="FG204" t="str">
        <f t="shared" ca="1" si="1032"/>
        <v>WON</v>
      </c>
      <c r="FH204">
        <f t="shared" ca="1" si="1033"/>
        <v>8</v>
      </c>
      <c r="FI204">
        <f t="shared" ca="1" si="1034"/>
        <v>1</v>
      </c>
      <c r="FJ204">
        <f t="shared" ca="1" si="1035"/>
        <v>1</v>
      </c>
      <c r="FK204">
        <f t="shared" ca="1" si="1036"/>
        <v>1</v>
      </c>
      <c r="FL204">
        <f t="shared" ca="1" si="1037"/>
        <v>0</v>
      </c>
      <c r="FM204">
        <f t="shared" ca="1" si="1038"/>
        <v>0</v>
      </c>
      <c r="FN204">
        <f t="shared" ca="1" si="1039"/>
        <v>86</v>
      </c>
      <c r="FO204">
        <f t="shared" ca="1" si="1040"/>
        <v>36</v>
      </c>
      <c r="FP204">
        <f t="shared" ca="1" si="1041"/>
        <v>0</v>
      </c>
      <c r="FQ204">
        <f t="shared" ca="1" si="1042"/>
        <v>36</v>
      </c>
      <c r="FR204">
        <f t="shared" ca="1" si="1043"/>
        <v>23.94</v>
      </c>
      <c r="FS204" t="str">
        <f t="shared" ca="1" si="1044"/>
        <v>LOST</v>
      </c>
      <c r="FT204">
        <f t="shared" ca="1" si="1045"/>
        <v>5</v>
      </c>
      <c r="FU204">
        <f t="shared" ca="1" si="1046"/>
        <v>1</v>
      </c>
      <c r="FV204">
        <f t="shared" ca="1" si="1047"/>
        <v>1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112</v>
      </c>
      <c r="GC204">
        <f t="shared" ca="1" si="1054"/>
        <v>0</v>
      </c>
      <c r="GD204">
        <f t="shared" ca="1" si="1055"/>
        <v>21.89</v>
      </c>
      <c r="GE204" t="str">
        <f t="shared" ca="1" si="1056"/>
        <v>LOST</v>
      </c>
      <c r="GF204">
        <f t="shared" ca="1" si="1057"/>
        <v>2</v>
      </c>
      <c r="GG204">
        <f t="shared" ca="1" si="1058"/>
        <v>2</v>
      </c>
      <c r="GH204">
        <f t="shared" ca="1" si="1059"/>
        <v>1</v>
      </c>
      <c r="GI204">
        <f t="shared" ca="1" si="1060"/>
        <v>0</v>
      </c>
      <c r="GJ204">
        <f t="shared" ca="1" si="1061"/>
        <v>0</v>
      </c>
      <c r="GK204">
        <f t="shared" ca="1" si="1062"/>
        <v>0</v>
      </c>
      <c r="GL204">
        <f t="shared" ca="1" si="1063"/>
        <v>30</v>
      </c>
      <c r="GM204">
        <f t="shared" ca="1" si="1064"/>
        <v>0</v>
      </c>
      <c r="GN204">
        <f t="shared" ca="1" si="1065"/>
        <v>0</v>
      </c>
      <c r="GO204">
        <f t="shared" ca="1" si="1066"/>
        <v>0</v>
      </c>
      <c r="GP204">
        <f t="shared" ca="1" si="1067"/>
        <v>18.77</v>
      </c>
      <c r="GQ204" t="str">
        <f t="shared" ca="1" si="1068"/>
        <v>LOST</v>
      </c>
      <c r="GR204">
        <f t="shared" ca="1" si="1069"/>
        <v>4</v>
      </c>
      <c r="GS204">
        <f t="shared" ca="1" si="1070"/>
        <v>1</v>
      </c>
      <c r="GT204">
        <f t="shared" ca="1" si="1071"/>
        <v>0</v>
      </c>
      <c r="GU204">
        <f t="shared" ca="1" si="1072"/>
        <v>1</v>
      </c>
      <c r="GV204">
        <f t="shared" ca="1" si="1073"/>
        <v>126</v>
      </c>
      <c r="GW204">
        <f t="shared" ca="1" si="1074"/>
        <v>0</v>
      </c>
      <c r="GX204">
        <f t="shared" ca="1" si="1075"/>
        <v>89</v>
      </c>
      <c r="GY204">
        <f t="shared" ca="1" si="1076"/>
        <v>0</v>
      </c>
      <c r="GZ204">
        <f t="shared" ca="1" si="1077"/>
        <v>12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7</v>
      </c>
      <c r="G205">
        <f t="shared" ca="1" si="879"/>
        <v>2</v>
      </c>
      <c r="H205">
        <f t="shared" ca="1" si="880"/>
        <v>28.571428571428569</v>
      </c>
      <c r="I205">
        <f t="shared" ca="1" si="874"/>
        <v>22.57</v>
      </c>
      <c r="J205">
        <f t="shared" ca="1" si="881"/>
        <v>24.57</v>
      </c>
      <c r="K205">
        <f t="shared" ca="1" si="882"/>
        <v>24.5699999795</v>
      </c>
      <c r="L205">
        <f t="shared" ca="1" si="883"/>
        <v>2</v>
      </c>
      <c r="M205">
        <f t="shared" ca="1" si="884"/>
        <v>25.42</v>
      </c>
      <c r="N205">
        <f t="shared" ca="1" si="885"/>
        <v>61</v>
      </c>
      <c r="O205">
        <f t="shared" ca="1" si="886"/>
        <v>25.419999979500002</v>
      </c>
      <c r="P205">
        <f t="shared" ca="1" si="887"/>
        <v>2</v>
      </c>
      <c r="Q205">
        <f t="shared" ca="1" si="888"/>
        <v>36</v>
      </c>
      <c r="R205">
        <f t="shared" ca="1" si="889"/>
        <v>13</v>
      </c>
      <c r="S205">
        <f t="shared" ca="1" si="890"/>
        <v>1</v>
      </c>
      <c r="T205">
        <f t="shared" ca="1" si="891"/>
        <v>65</v>
      </c>
      <c r="U205" t="str">
        <f t="shared" ca="1" si="875"/>
        <v>934998986963Byron Pendry</v>
      </c>
      <c r="V205">
        <f t="shared" ca="1" si="892"/>
        <v>71</v>
      </c>
      <c r="W205">
        <f t="shared" si="893"/>
        <v>204</v>
      </c>
      <c r="X205" t="e">
        <f t="shared" ca="1" si="894"/>
        <v>#N/A</v>
      </c>
      <c r="Y205">
        <f t="shared" ca="1" si="895"/>
        <v>6</v>
      </c>
      <c r="Z205" t="str">
        <f t="shared" ca="1" si="896"/>
        <v>993Byron Pendryzz</v>
      </c>
      <c r="AA205">
        <f t="shared" ca="1" si="897"/>
        <v>61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>
        <f t="shared" ca="1" si="876"/>
        <v>25.42</v>
      </c>
      <c r="DW205" t="str">
        <f t="shared" ca="1" si="996"/>
        <v>LOST</v>
      </c>
      <c r="DX205">
        <f t="shared" ca="1" si="997"/>
        <v>6</v>
      </c>
      <c r="DY205">
        <f t="shared" ca="1" si="998"/>
        <v>1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21.09</v>
      </c>
      <c r="EI205" t="str">
        <f t="shared" ca="1" si="1008"/>
        <v>LOST</v>
      </c>
      <c r="EJ205">
        <f t="shared" ca="1" si="1009"/>
        <v>7</v>
      </c>
      <c r="EK205">
        <f t="shared" ca="1" si="1010"/>
        <v>2</v>
      </c>
      <c r="EL205">
        <f t="shared" ca="1" si="1011"/>
        <v>0</v>
      </c>
      <c r="EM205">
        <f t="shared" ca="1" si="1012"/>
        <v>0</v>
      </c>
      <c r="EN205">
        <f t="shared" ca="1" si="1013"/>
        <v>0</v>
      </c>
      <c r="EO205">
        <f t="shared" ca="1" si="1014"/>
        <v>0</v>
      </c>
      <c r="EP205">
        <f t="shared" ca="1" si="1015"/>
        <v>10</v>
      </c>
      <c r="EQ205">
        <f t="shared" ca="1" si="1016"/>
        <v>0</v>
      </c>
      <c r="ER205">
        <f t="shared" ca="1" si="1017"/>
        <v>4</v>
      </c>
      <c r="ES205">
        <f t="shared" ca="1" si="1018"/>
        <v>0</v>
      </c>
      <c r="ET205">
        <f t="shared" ca="1" si="1019"/>
        <v>17.86</v>
      </c>
      <c r="EU205" t="str">
        <f t="shared" ca="1" si="1020"/>
        <v>LOST</v>
      </c>
      <c r="EV205">
        <f t="shared" ca="1" si="1021"/>
        <v>4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70</v>
      </c>
      <c r="FA205">
        <f t="shared" ca="1" si="1026"/>
        <v>0</v>
      </c>
      <c r="FB205">
        <f t="shared" ca="1" si="1027"/>
        <v>32</v>
      </c>
      <c r="FC205">
        <f t="shared" ca="1" si="1028"/>
        <v>0</v>
      </c>
      <c r="FD205">
        <f t="shared" ca="1" si="1029"/>
        <v>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1</v>
      </c>
      <c r="H206">
        <f t="shared" ca="1" si="880"/>
        <v>14.285714285714285</v>
      </c>
      <c r="I206">
        <f t="shared" ca="1" si="874"/>
        <v>21.999999999999996</v>
      </c>
      <c r="J206">
        <f t="shared" ca="1" si="881"/>
        <v>22.999999999999996</v>
      </c>
      <c r="K206">
        <f t="shared" ca="1" si="882"/>
        <v>22.999999979399995</v>
      </c>
      <c r="L206">
        <f t="shared" ca="1" si="883"/>
        <v>2</v>
      </c>
      <c r="M206">
        <f t="shared" ca="1" si="884"/>
        <v>23.6</v>
      </c>
      <c r="N206">
        <f t="shared" ca="1" si="885"/>
        <v>82</v>
      </c>
      <c r="O206">
        <f t="shared" ca="1" si="886"/>
        <v>23.5999999794</v>
      </c>
      <c r="P206">
        <f t="shared" ca="1" si="887"/>
        <v>2</v>
      </c>
      <c r="Q206">
        <f t="shared" ca="1" si="888"/>
        <v>27</v>
      </c>
      <c r="R206">
        <f t="shared" ca="1" si="889"/>
        <v>10</v>
      </c>
      <c r="S206">
        <f t="shared" ca="1" si="890"/>
        <v>0</v>
      </c>
      <c r="T206">
        <f t="shared" ca="1" si="891"/>
        <v>47</v>
      </c>
      <c r="U206" t="str">
        <f t="shared" ca="1" si="875"/>
        <v>952999989972James Kent</v>
      </c>
      <c r="V206">
        <f t="shared" ca="1" si="892"/>
        <v>83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64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>
        <f t="shared" ca="1" si="876"/>
        <v>21.66</v>
      </c>
      <c r="DW206" t="str">
        <f t="shared" ca="1" si="996"/>
        <v>LOST</v>
      </c>
      <c r="DX206">
        <f t="shared" ca="1" si="997"/>
        <v>2</v>
      </c>
      <c r="DY206">
        <f t="shared" ca="1" si="998"/>
        <v>2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67</v>
      </c>
      <c r="ED206">
        <f t="shared" ca="1" si="1003"/>
        <v>0</v>
      </c>
      <c r="EE206">
        <f t="shared" ca="1" si="1004"/>
        <v>0</v>
      </c>
      <c r="EF206">
        <f t="shared" ca="1" si="1005"/>
        <v>12</v>
      </c>
      <c r="EG206">
        <f t="shared" ca="1" si="1006"/>
        <v>0</v>
      </c>
      <c r="EH206" t="str">
        <f t="shared" ca="1" si="1007"/>
        <v/>
      </c>
      <c r="EI206">
        <f t="shared" ca="1" si="1008"/>
        <v>0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11</v>
      </c>
      <c r="G207">
        <f t="shared" ca="1" si="879"/>
        <v>5</v>
      </c>
      <c r="H207">
        <f t="shared" ca="1" si="880"/>
        <v>45.454545454545453</v>
      </c>
      <c r="I207">
        <f t="shared" ca="1" si="874"/>
        <v>23.384545454545457</v>
      </c>
      <c r="J207">
        <f t="shared" ca="1" si="881"/>
        <v>28.384545454545457</v>
      </c>
      <c r="K207">
        <f t="shared" ca="1" si="882"/>
        <v>28.384545433845457</v>
      </c>
      <c r="L207">
        <f t="shared" ca="1" si="883"/>
        <v>2</v>
      </c>
      <c r="M207">
        <f t="shared" ca="1" si="884"/>
        <v>28.9</v>
      </c>
      <c r="N207">
        <f t="shared" ca="1" si="885"/>
        <v>18</v>
      </c>
      <c r="O207">
        <f t="shared" ca="1" si="886"/>
        <v>28.899999979299999</v>
      </c>
      <c r="P207">
        <f t="shared" ca="1" si="887"/>
        <v>2</v>
      </c>
      <c r="Q207">
        <f t="shared" ca="1" si="888"/>
        <v>49</v>
      </c>
      <c r="R207">
        <f t="shared" ca="1" si="889"/>
        <v>17</v>
      </c>
      <c r="S207">
        <f t="shared" ca="1" si="890"/>
        <v>3</v>
      </c>
      <c r="T207">
        <f t="shared" ca="1" si="891"/>
        <v>92</v>
      </c>
      <c r="U207" t="str">
        <f t="shared" ca="1" si="875"/>
        <v>907996982950Alex Chubb</v>
      </c>
      <c r="V207">
        <f t="shared" ca="1" si="892"/>
        <v>49</v>
      </c>
      <c r="W207">
        <f t="shared" si="893"/>
        <v>206</v>
      </c>
      <c r="X207" t="e">
        <f t="shared" ca="1" si="894"/>
        <v>#N/A</v>
      </c>
      <c r="Y207">
        <f t="shared" ca="1" si="895"/>
        <v>9</v>
      </c>
      <c r="Z207" t="str">
        <f t="shared" ca="1" si="896"/>
        <v>990Alex Chubbzz</v>
      </c>
      <c r="AA207">
        <f t="shared" ca="1" si="897"/>
        <v>45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24.74</v>
      </c>
      <c r="DW207" t="str">
        <f t="shared" ca="1" si="996"/>
        <v>LOST</v>
      </c>
      <c r="DX207">
        <f t="shared" ca="1" si="997"/>
        <v>2</v>
      </c>
      <c r="DY207">
        <f t="shared" ca="1" si="998"/>
        <v>2</v>
      </c>
      <c r="DZ207">
        <f t="shared" ca="1" si="999"/>
        <v>1</v>
      </c>
      <c r="EA207">
        <f t="shared" ca="1" si="1000"/>
        <v>1</v>
      </c>
      <c r="EB207">
        <f t="shared" ca="1" si="1001"/>
        <v>86</v>
      </c>
      <c r="EC207">
        <f t="shared" ca="1" si="1002"/>
        <v>0</v>
      </c>
      <c r="ED207">
        <f t="shared" ca="1" si="1003"/>
        <v>32</v>
      </c>
      <c r="EE207">
        <f t="shared" ca="1" si="1004"/>
        <v>70</v>
      </c>
      <c r="EF207">
        <f t="shared" ca="1" si="1005"/>
        <v>0</v>
      </c>
      <c r="EG207">
        <f t="shared" ca="1" si="1006"/>
        <v>0</v>
      </c>
      <c r="EH207">
        <f t="shared" ca="1" si="1007"/>
        <v>21.5</v>
      </c>
      <c r="EI207" t="str">
        <f t="shared" ca="1" si="1008"/>
        <v>LOST</v>
      </c>
      <c r="EJ207">
        <f t="shared" ca="1" si="1009"/>
        <v>1</v>
      </c>
      <c r="EK207">
        <f t="shared" ca="1" si="1010"/>
        <v>3</v>
      </c>
      <c r="EL207">
        <f t="shared" ca="1" si="1011"/>
        <v>0</v>
      </c>
      <c r="EM207">
        <f t="shared" ca="1" si="1012"/>
        <v>0</v>
      </c>
      <c r="EN207">
        <f t="shared" ca="1" si="1013"/>
        <v>0</v>
      </c>
      <c r="EO207">
        <f t="shared" ca="1" si="1014"/>
        <v>0</v>
      </c>
      <c r="EP207">
        <f t="shared" ca="1" si="1015"/>
        <v>96</v>
      </c>
      <c r="EQ207">
        <f t="shared" ca="1" si="1016"/>
        <v>32</v>
      </c>
      <c r="ER207">
        <f t="shared" ca="1" si="1017"/>
        <v>0</v>
      </c>
      <c r="ES207">
        <f t="shared" ca="1" si="1018"/>
        <v>0</v>
      </c>
      <c r="ET207">
        <f t="shared" ca="1" si="1019"/>
        <v>22.9</v>
      </c>
      <c r="EU207" t="str">
        <f t="shared" ca="1" si="1020"/>
        <v>WON</v>
      </c>
      <c r="EV207">
        <f t="shared" ca="1" si="1021"/>
        <v>7</v>
      </c>
      <c r="EW207">
        <f t="shared" ca="1" si="1022"/>
        <v>1</v>
      </c>
      <c r="EX207">
        <f t="shared" ca="1" si="1023"/>
        <v>0</v>
      </c>
      <c r="EY207">
        <f t="shared" ca="1" si="1024"/>
        <v>2</v>
      </c>
      <c r="EZ207">
        <f t="shared" ca="1" si="1025"/>
        <v>16</v>
      </c>
      <c r="FA207">
        <f t="shared" ca="1" si="1026"/>
        <v>40</v>
      </c>
      <c r="FB207">
        <f t="shared" ca="1" si="1027"/>
        <v>40</v>
      </c>
      <c r="FC207">
        <f t="shared" ca="1" si="1028"/>
        <v>0</v>
      </c>
      <c r="FD207">
        <f t="shared" ca="1" si="1029"/>
        <v>16</v>
      </c>
      <c r="FE207">
        <f t="shared" ca="1" si="1030"/>
        <v>0</v>
      </c>
      <c r="FF207">
        <f t="shared" ca="1" si="1031"/>
        <v>25.83</v>
      </c>
      <c r="FG207" t="str">
        <f t="shared" ca="1" si="1032"/>
        <v>WON</v>
      </c>
      <c r="FH207">
        <f t="shared" ca="1" si="1033"/>
        <v>5</v>
      </c>
      <c r="FI207">
        <f t="shared" ca="1" si="1034"/>
        <v>3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40</v>
      </c>
      <c r="FQ207">
        <f t="shared" ca="1" si="1042"/>
        <v>0</v>
      </c>
      <c r="FR207">
        <f t="shared" ca="1" si="1043"/>
        <v>18.63</v>
      </c>
      <c r="FS207" t="str">
        <f t="shared" ca="1" si="1044"/>
        <v>LOST</v>
      </c>
      <c r="FT207">
        <f t="shared" ca="1" si="1045"/>
        <v>5</v>
      </c>
      <c r="FU207">
        <f t="shared" ca="1" si="1046"/>
        <v>0</v>
      </c>
      <c r="FV207">
        <f t="shared" ca="1" si="1047"/>
        <v>0</v>
      </c>
      <c r="FW207">
        <f t="shared" ca="1" si="1048"/>
        <v>1</v>
      </c>
      <c r="FX207">
        <f t="shared" ca="1" si="1049"/>
        <v>32</v>
      </c>
      <c r="FY207">
        <f t="shared" ca="1" si="1050"/>
        <v>0</v>
      </c>
      <c r="FZ207">
        <f t="shared" ca="1" si="1051"/>
        <v>0</v>
      </c>
      <c r="GA207">
        <f t="shared" ca="1" si="1052"/>
        <v>20</v>
      </c>
      <c r="GB207">
        <f t="shared" ca="1" si="1053"/>
        <v>0</v>
      </c>
      <c r="GC207">
        <f t="shared" ca="1" si="1054"/>
        <v>0</v>
      </c>
      <c r="GD207">
        <f t="shared" ca="1" si="1055"/>
        <v>23.98</v>
      </c>
      <c r="GE207" t="str">
        <f t="shared" ca="1" si="1056"/>
        <v>LOST</v>
      </c>
      <c r="GF207">
        <f t="shared" ca="1" si="1057"/>
        <v>4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56</v>
      </c>
      <c r="GN207">
        <f t="shared" ca="1" si="1065"/>
        <v>0</v>
      </c>
      <c r="GO207">
        <f t="shared" ca="1" si="1066"/>
        <v>0</v>
      </c>
      <c r="GP207">
        <f t="shared" ca="1" si="1067"/>
        <v>22.85</v>
      </c>
      <c r="GQ207" t="str">
        <f t="shared" ca="1" si="1068"/>
        <v>LOST</v>
      </c>
      <c r="GR207">
        <f t="shared" ca="1" si="1069"/>
        <v>4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84</v>
      </c>
      <c r="GY207">
        <f t="shared" ca="1" si="1076"/>
        <v>0</v>
      </c>
      <c r="GZ207">
        <f t="shared" ca="1" si="1077"/>
        <v>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14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70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50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12</v>
      </c>
      <c r="G209">
        <f t="shared" ca="1" si="879"/>
        <v>10</v>
      </c>
      <c r="H209">
        <f t="shared" ca="1" si="880"/>
        <v>83.333333333333343</v>
      </c>
      <c r="I209">
        <f t="shared" ca="1" si="874"/>
        <v>25.088333333333338</v>
      </c>
      <c r="J209">
        <f t="shared" ca="1" si="881"/>
        <v>35.088333333333338</v>
      </c>
      <c r="K209">
        <f t="shared" ca="1" si="882"/>
        <v>35.088333312433335</v>
      </c>
      <c r="L209">
        <f t="shared" ca="1" si="883"/>
        <v>2</v>
      </c>
      <c r="M209">
        <f t="shared" ca="1" si="884"/>
        <v>28.36</v>
      </c>
      <c r="N209">
        <f t="shared" ca="1" si="885"/>
        <v>24</v>
      </c>
      <c r="O209">
        <f t="shared" ca="1" si="886"/>
        <v>28.359999979099999</v>
      </c>
      <c r="P209">
        <f t="shared" ca="1" si="887"/>
        <v>2</v>
      </c>
      <c r="Q209">
        <f t="shared" ca="1" si="888"/>
        <v>80</v>
      </c>
      <c r="R209">
        <f t="shared" ca="1" si="889"/>
        <v>24</v>
      </c>
      <c r="S209">
        <f t="shared" ca="1" si="890"/>
        <v>9</v>
      </c>
      <c r="T209">
        <f t="shared" ca="1" si="891"/>
        <v>155</v>
      </c>
      <c r="U209" t="str">
        <f t="shared" ca="1" si="875"/>
        <v>844990975919Nigel Prior</v>
      </c>
      <c r="V209">
        <f t="shared" ca="1" si="892"/>
        <v>12</v>
      </c>
      <c r="W209">
        <f t="shared" si="893"/>
        <v>208</v>
      </c>
      <c r="X209" t="e">
        <f t="shared" ca="1" si="894"/>
        <v>#N/A</v>
      </c>
      <c r="Y209">
        <f t="shared" ca="1" si="895"/>
        <v>15</v>
      </c>
      <c r="Z209" t="str">
        <f t="shared" ca="1" si="896"/>
        <v>984Nigel Priorzz</v>
      </c>
      <c r="AA209">
        <f t="shared" ca="1" si="897"/>
        <v>12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>
        <f t="shared" ca="1" si="876"/>
        <v>28.06</v>
      </c>
      <c r="DW209" t="str">
        <f t="shared" ca="1" si="996"/>
        <v>WON</v>
      </c>
      <c r="DX209">
        <f t="shared" ca="1" si="997"/>
        <v>7</v>
      </c>
      <c r="DY209">
        <f t="shared" ca="1" si="998"/>
        <v>2</v>
      </c>
      <c r="DZ209">
        <f t="shared" ca="1" si="999"/>
        <v>1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40</v>
      </c>
      <c r="EE209">
        <f t="shared" ca="1" si="1004"/>
        <v>24</v>
      </c>
      <c r="EF209">
        <f t="shared" ca="1" si="1005"/>
        <v>50</v>
      </c>
      <c r="EG209">
        <f t="shared" ca="1" si="1006"/>
        <v>0</v>
      </c>
      <c r="EH209">
        <f t="shared" ca="1" si="1007"/>
        <v>27.33</v>
      </c>
      <c r="EI209" t="str">
        <f t="shared" ca="1" si="1008"/>
        <v>WON</v>
      </c>
      <c r="EJ209">
        <f t="shared" ca="1" si="1009"/>
        <v>3</v>
      </c>
      <c r="EK209">
        <f t="shared" ca="1" si="1010"/>
        <v>4</v>
      </c>
      <c r="EL209">
        <f t="shared" ca="1" si="1011"/>
        <v>2</v>
      </c>
      <c r="EM209">
        <f t="shared" ca="1" si="1012"/>
        <v>1</v>
      </c>
      <c r="EN209">
        <f t="shared" ca="1" si="1013"/>
        <v>0</v>
      </c>
      <c r="EO209">
        <f t="shared" ca="1" si="1014"/>
        <v>36</v>
      </c>
      <c r="EP209">
        <f t="shared" ca="1" si="1015"/>
        <v>8</v>
      </c>
      <c r="EQ209">
        <f t="shared" ca="1" si="1016"/>
        <v>8</v>
      </c>
      <c r="ER209">
        <f t="shared" ca="1" si="1017"/>
        <v>0</v>
      </c>
      <c r="ES209">
        <f t="shared" ca="1" si="1018"/>
        <v>0</v>
      </c>
      <c r="ET209">
        <f t="shared" ca="1" si="1019"/>
        <v>26.65</v>
      </c>
      <c r="EU209" t="str">
        <f t="shared" ca="1" si="1020"/>
        <v>WON</v>
      </c>
      <c r="EV209">
        <f t="shared" ca="1" si="1021"/>
        <v>5</v>
      </c>
      <c r="EW209">
        <f t="shared" ca="1" si="1022"/>
        <v>2</v>
      </c>
      <c r="EX209">
        <f t="shared" ca="1" si="1023"/>
        <v>1</v>
      </c>
      <c r="EY209">
        <f t="shared" ca="1" si="1024"/>
        <v>2</v>
      </c>
      <c r="EZ209">
        <f t="shared" ca="1" si="1025"/>
        <v>16</v>
      </c>
      <c r="FA209">
        <f t="shared" ca="1" si="1026"/>
        <v>64</v>
      </c>
      <c r="FB209">
        <f t="shared" ca="1" si="1027"/>
        <v>0</v>
      </c>
      <c r="FC209">
        <f t="shared" ca="1" si="1028"/>
        <v>80</v>
      </c>
      <c r="FD209">
        <f t="shared" ca="1" si="1029"/>
        <v>0</v>
      </c>
      <c r="FE209">
        <f t="shared" ca="1" si="1030"/>
        <v>46</v>
      </c>
      <c r="FF209">
        <f t="shared" ca="1" si="1031"/>
        <v>24.59</v>
      </c>
      <c r="FG209" t="str">
        <f t="shared" ca="1" si="1032"/>
        <v>WON</v>
      </c>
      <c r="FH209">
        <f t="shared" ca="1" si="1033"/>
        <v>11</v>
      </c>
      <c r="FI209">
        <f t="shared" ca="1" si="1034"/>
        <v>2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16</v>
      </c>
      <c r="FN209">
        <f t="shared" ca="1" si="1039"/>
        <v>0</v>
      </c>
      <c r="FO209">
        <f t="shared" ca="1" si="1040"/>
        <v>0</v>
      </c>
      <c r="FP209">
        <f t="shared" ca="1" si="1041"/>
        <v>32</v>
      </c>
      <c r="FQ209">
        <f t="shared" ca="1" si="1042"/>
        <v>32</v>
      </c>
      <c r="FR209">
        <f t="shared" ca="1" si="1043"/>
        <v>22.43</v>
      </c>
      <c r="FS209" t="str">
        <f t="shared" ca="1" si="1044"/>
        <v>WON</v>
      </c>
      <c r="FT209">
        <f t="shared" ca="1" si="1045"/>
        <v>6</v>
      </c>
      <c r="FU209">
        <f t="shared" ca="1" si="1046"/>
        <v>1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18</v>
      </c>
      <c r="FZ209">
        <f t="shared" ca="1" si="1051"/>
        <v>20</v>
      </c>
      <c r="GA209">
        <f t="shared" ca="1" si="1052"/>
        <v>40</v>
      </c>
      <c r="GB209">
        <f t="shared" ca="1" si="1053"/>
        <v>0</v>
      </c>
      <c r="GC209">
        <f t="shared" ca="1" si="1054"/>
        <v>0</v>
      </c>
      <c r="GD209">
        <f t="shared" ca="1" si="1055"/>
        <v>24.24</v>
      </c>
      <c r="GE209" t="str">
        <f t="shared" ca="1" si="1056"/>
        <v>WON</v>
      </c>
      <c r="GF209">
        <f t="shared" ca="1" si="1057"/>
        <v>9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64</v>
      </c>
      <c r="GL209">
        <f t="shared" ca="1" si="1063"/>
        <v>8</v>
      </c>
      <c r="GM209">
        <f t="shared" ca="1" si="1064"/>
        <v>11</v>
      </c>
      <c r="GN209">
        <f t="shared" ca="1" si="1065"/>
        <v>0</v>
      </c>
      <c r="GO209">
        <f t="shared" ca="1" si="1066"/>
        <v>0</v>
      </c>
      <c r="GP209">
        <f t="shared" ca="1" si="1067"/>
        <v>25.11</v>
      </c>
      <c r="GQ209" t="str">
        <f t="shared" ca="1" si="1068"/>
        <v>LOST</v>
      </c>
      <c r="GR209">
        <f t="shared" ca="1" si="1069"/>
        <v>5</v>
      </c>
      <c r="GS209">
        <f t="shared" ca="1" si="1070"/>
        <v>2</v>
      </c>
      <c r="GT209">
        <f t="shared" ca="1" si="1071"/>
        <v>2</v>
      </c>
      <c r="GU209">
        <f t="shared" ca="1" si="1072"/>
        <v>0</v>
      </c>
      <c r="GV209">
        <f t="shared" ca="1" si="1073"/>
        <v>0</v>
      </c>
      <c r="GW209">
        <f t="shared" ca="1" si="1074"/>
        <v>0</v>
      </c>
      <c r="GX209">
        <f t="shared" ca="1" si="1075"/>
        <v>0</v>
      </c>
      <c r="GY209">
        <f t="shared" ca="1" si="1076"/>
        <v>10</v>
      </c>
      <c r="GZ209">
        <f t="shared" ca="1" si="1077"/>
        <v>0</v>
      </c>
      <c r="HA209">
        <f t="shared" ca="1" si="1078"/>
        <v>0</v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129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139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129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348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137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12</v>
      </c>
      <c r="G212">
        <f t="shared" ca="1" si="879"/>
        <v>7</v>
      </c>
      <c r="H212">
        <f t="shared" ca="1" si="880"/>
        <v>58.333333333333336</v>
      </c>
      <c r="I212">
        <f t="shared" ca="1" si="874"/>
        <v>23.35916666666667</v>
      </c>
      <c r="J212">
        <f t="shared" ca="1" si="881"/>
        <v>30.35916666666667</v>
      </c>
      <c r="K212">
        <f t="shared" ca="1" si="882"/>
        <v>30.359166645466669</v>
      </c>
      <c r="L212">
        <f t="shared" ca="1" si="883"/>
        <v>2</v>
      </c>
      <c r="M212">
        <f t="shared" ca="1" si="884"/>
        <v>28.9</v>
      </c>
      <c r="N212">
        <f t="shared" ca="1" si="885"/>
        <v>18</v>
      </c>
      <c r="O212">
        <f t="shared" ca="1" si="886"/>
        <v>28.899999978799997</v>
      </c>
      <c r="P212">
        <f t="shared" ca="1" si="887"/>
        <v>2</v>
      </c>
      <c r="Q212">
        <f t="shared" ca="1" si="888"/>
        <v>49</v>
      </c>
      <c r="R212">
        <f t="shared" ca="1" si="889"/>
        <v>18</v>
      </c>
      <c r="S212">
        <f t="shared" ca="1" si="890"/>
        <v>3</v>
      </c>
      <c r="T212">
        <f t="shared" ca="1" si="891"/>
        <v>94</v>
      </c>
      <c r="U212" t="str">
        <f t="shared" ca="1" si="875"/>
        <v>905996981950Jake Carter</v>
      </c>
      <c r="V212">
        <f t="shared" ca="1" si="892"/>
        <v>46</v>
      </c>
      <c r="W212">
        <f t="shared" si="893"/>
        <v>211</v>
      </c>
      <c r="X212" t="e">
        <f t="shared" ca="1" si="894"/>
        <v>#N/A</v>
      </c>
      <c r="Y212">
        <f t="shared" ca="1" si="895"/>
        <v>10</v>
      </c>
      <c r="Z212" t="str">
        <f t="shared" ca="1" si="896"/>
        <v>989Jake Carterzz</v>
      </c>
      <c r="AA212">
        <f t="shared" ca="1" si="897"/>
        <v>38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>
        <f t="shared" ca="1" si="876"/>
        <v>24.64</v>
      </c>
      <c r="DW212" t="str">
        <f t="shared" ca="1" si="996"/>
        <v>WON</v>
      </c>
      <c r="DX212">
        <f t="shared" ca="1" si="997"/>
        <v>4</v>
      </c>
      <c r="DY212">
        <f t="shared" ca="1" si="998"/>
        <v>1</v>
      </c>
      <c r="DZ212">
        <f t="shared" ca="1" si="999"/>
        <v>0</v>
      </c>
      <c r="EA212">
        <f t="shared" ca="1" si="1000"/>
        <v>2</v>
      </c>
      <c r="EB212">
        <f t="shared" ca="1" si="1001"/>
        <v>2</v>
      </c>
      <c r="EC212">
        <f t="shared" ca="1" si="1002"/>
        <v>44</v>
      </c>
      <c r="ED212">
        <f t="shared" ca="1" si="1003"/>
        <v>38</v>
      </c>
      <c r="EE212">
        <f t="shared" ca="1" si="1004"/>
        <v>10</v>
      </c>
      <c r="EF212">
        <f t="shared" ca="1" si="1005"/>
        <v>0</v>
      </c>
      <c r="EG212">
        <f t="shared" ca="1" si="1006"/>
        <v>0</v>
      </c>
      <c r="EH212">
        <f t="shared" ca="1" si="1007"/>
        <v>23.14</v>
      </c>
      <c r="EI212" t="str">
        <f t="shared" ca="1" si="1008"/>
        <v>WON</v>
      </c>
      <c r="EJ212">
        <f t="shared" ca="1" si="1009"/>
        <v>1</v>
      </c>
      <c r="EK212">
        <f t="shared" ca="1" si="1010"/>
        <v>3</v>
      </c>
      <c r="EL212">
        <f t="shared" ca="1" si="1011"/>
        <v>2</v>
      </c>
      <c r="EM212">
        <f t="shared" ca="1" si="1012"/>
        <v>1</v>
      </c>
      <c r="EN212">
        <f t="shared" ca="1" si="1013"/>
        <v>0</v>
      </c>
      <c r="EO212">
        <f t="shared" ca="1" si="1014"/>
        <v>0</v>
      </c>
      <c r="EP212">
        <f t="shared" ca="1" si="1015"/>
        <v>95</v>
      </c>
      <c r="EQ212">
        <f t="shared" ca="1" si="1016"/>
        <v>20</v>
      </c>
      <c r="ER212">
        <f t="shared" ca="1" si="1017"/>
        <v>8</v>
      </c>
      <c r="ES212">
        <f t="shared" ca="1" si="1018"/>
        <v>0</v>
      </c>
      <c r="ET212">
        <f t="shared" ca="1" si="1019"/>
        <v>23.09</v>
      </c>
      <c r="EU212" t="str">
        <f t="shared" ca="1" si="1020"/>
        <v>WON</v>
      </c>
      <c r="EV212">
        <f t="shared" ca="1" si="1021"/>
        <v>6</v>
      </c>
      <c r="EW212">
        <f t="shared" ca="1" si="1022"/>
        <v>1</v>
      </c>
      <c r="EX212">
        <f t="shared" ca="1" si="1023"/>
        <v>0</v>
      </c>
      <c r="EY212">
        <f t="shared" ca="1" si="1024"/>
        <v>1</v>
      </c>
      <c r="EZ212">
        <f t="shared" ca="1" si="1025"/>
        <v>0</v>
      </c>
      <c r="FA212">
        <f t="shared" ca="1" si="1026"/>
        <v>0</v>
      </c>
      <c r="FB212">
        <f t="shared" ca="1" si="1027"/>
        <v>24</v>
      </c>
      <c r="FC212">
        <f t="shared" ca="1" si="1028"/>
        <v>38</v>
      </c>
      <c r="FD212">
        <f t="shared" ca="1" si="1029"/>
        <v>16</v>
      </c>
      <c r="FE212">
        <f t="shared" ca="1" si="1030"/>
        <v>0</v>
      </c>
      <c r="FF212">
        <f t="shared" ca="1" si="1031"/>
        <v>19.489999999999998</v>
      </c>
      <c r="FG212" t="str">
        <f t="shared" ca="1" si="1032"/>
        <v>LOST</v>
      </c>
      <c r="FH212">
        <f t="shared" ca="1" si="1033"/>
        <v>4</v>
      </c>
      <c r="FI212">
        <f t="shared" ca="1" si="1034"/>
        <v>2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40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>
        <f t="shared" ca="1" si="1043"/>
        <v>22.14</v>
      </c>
      <c r="FS212" t="str">
        <f t="shared" ca="1" si="1044"/>
        <v>LOST</v>
      </c>
      <c r="FT212">
        <f t="shared" ca="1" si="1045"/>
        <v>6</v>
      </c>
      <c r="FU212">
        <f t="shared" ca="1" si="1046"/>
        <v>2</v>
      </c>
      <c r="FV212">
        <f t="shared" ca="1" si="1047"/>
        <v>0</v>
      </c>
      <c r="FW212">
        <f t="shared" ca="1" si="1048"/>
        <v>0</v>
      </c>
      <c r="FX212">
        <f t="shared" ca="1" si="1049"/>
        <v>0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>
        <f t="shared" ca="1" si="1055"/>
        <v>19.11</v>
      </c>
      <c r="GE212" t="str">
        <f t="shared" ca="1" si="1056"/>
        <v>LOST</v>
      </c>
      <c r="GF212">
        <f t="shared" ca="1" si="1057"/>
        <v>0</v>
      </c>
      <c r="GG212">
        <f t="shared" ca="1" si="1058"/>
        <v>1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>
        <f t="shared" ca="1" si="1067"/>
        <v>26.37</v>
      </c>
      <c r="GQ212" t="str">
        <f t="shared" ca="1" si="1068"/>
        <v>WON</v>
      </c>
      <c r="GR212">
        <f t="shared" ca="1" si="1069"/>
        <v>4</v>
      </c>
      <c r="GS212">
        <f t="shared" ca="1" si="1070"/>
        <v>2</v>
      </c>
      <c r="GT212">
        <f t="shared" ca="1" si="1071"/>
        <v>0</v>
      </c>
      <c r="GU212">
        <f t="shared" ca="1" si="1072"/>
        <v>2</v>
      </c>
      <c r="GV212">
        <f t="shared" ca="1" si="1073"/>
        <v>52</v>
      </c>
      <c r="GW212">
        <f t="shared" ca="1" si="1074"/>
        <v>120</v>
      </c>
      <c r="GX212">
        <f t="shared" ca="1" si="1075"/>
        <v>8</v>
      </c>
      <c r="GY212">
        <f t="shared" ca="1" si="1076"/>
        <v>20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13</v>
      </c>
      <c r="G213">
        <f t="shared" ca="1" si="879"/>
        <v>9</v>
      </c>
      <c r="H213">
        <f t="shared" ca="1" si="880"/>
        <v>69.230769230769226</v>
      </c>
      <c r="I213">
        <f t="shared" ca="1" si="874"/>
        <v>21.859999999999996</v>
      </c>
      <c r="J213">
        <f t="shared" ca="1" si="881"/>
        <v>30.859999999999996</v>
      </c>
      <c r="K213">
        <f t="shared" ca="1" si="882"/>
        <v>30.859999978699996</v>
      </c>
      <c r="L213">
        <f t="shared" ca="1" si="883"/>
        <v>2</v>
      </c>
      <c r="M213">
        <f t="shared" ca="1" si="884"/>
        <v>25.19</v>
      </c>
      <c r="N213">
        <f t="shared" ca="1" si="885"/>
        <v>64</v>
      </c>
      <c r="O213">
        <f t="shared" ca="1" si="886"/>
        <v>25.189999978700001</v>
      </c>
      <c r="P213">
        <f t="shared" ca="1" si="887"/>
        <v>2</v>
      </c>
      <c r="Q213">
        <f t="shared" ca="1" si="888"/>
        <v>47</v>
      </c>
      <c r="R213">
        <f t="shared" ca="1" si="889"/>
        <v>19</v>
      </c>
      <c r="S213">
        <f t="shared" ca="1" si="890"/>
        <v>1</v>
      </c>
      <c r="T213">
        <f t="shared" ca="1" si="891"/>
        <v>88</v>
      </c>
      <c r="U213" t="str">
        <f t="shared" ca="1" si="875"/>
        <v>911998980952Tom Pavitt</v>
      </c>
      <c r="V213">
        <f t="shared" ca="1" si="892"/>
        <v>55</v>
      </c>
      <c r="W213">
        <f t="shared" si="893"/>
        <v>212</v>
      </c>
      <c r="X213" t="e">
        <f t="shared" ca="1" si="894"/>
        <v>#N/A</v>
      </c>
      <c r="Y213">
        <f t="shared" ca="1" si="895"/>
        <v>14</v>
      </c>
      <c r="Z213" t="str">
        <f t="shared" ca="1" si="896"/>
        <v>985Tom Pavittzz</v>
      </c>
      <c r="AA213">
        <f t="shared" ca="1" si="897"/>
        <v>17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>
        <f t="shared" ca="1" si="1007"/>
        <v>20.88</v>
      </c>
      <c r="EI213" t="str">
        <f t="shared" ca="1" si="1008"/>
        <v>WON</v>
      </c>
      <c r="EJ213">
        <f t="shared" ca="1" si="1009"/>
        <v>1</v>
      </c>
      <c r="EK213">
        <f t="shared" ca="1" si="1010"/>
        <v>2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24</v>
      </c>
      <c r="EP213">
        <f t="shared" ca="1" si="1015"/>
        <v>14</v>
      </c>
      <c r="EQ213">
        <f t="shared" ca="1" si="1016"/>
        <v>32</v>
      </c>
      <c r="ER213">
        <f t="shared" ca="1" si="1017"/>
        <v>0</v>
      </c>
      <c r="ES213">
        <f t="shared" ca="1" si="1018"/>
        <v>0</v>
      </c>
      <c r="ET213">
        <f t="shared" ca="1" si="1019"/>
        <v>20.59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76</v>
      </c>
      <c r="FB213">
        <f t="shared" ca="1" si="1027"/>
        <v>2</v>
      </c>
      <c r="FC213">
        <f t="shared" ca="1" si="1028"/>
        <v>32</v>
      </c>
      <c r="FD213">
        <f t="shared" ca="1" si="1029"/>
        <v>0</v>
      </c>
      <c r="FE213">
        <f t="shared" ca="1" si="1030"/>
        <v>0</v>
      </c>
      <c r="FF213">
        <f t="shared" ca="1" si="1031"/>
        <v>22.83</v>
      </c>
      <c r="FG213" t="str">
        <f t="shared" ca="1" si="1032"/>
        <v>WON</v>
      </c>
      <c r="FH213">
        <f t="shared" ca="1" si="1033"/>
        <v>7</v>
      </c>
      <c r="FI213">
        <f t="shared" ca="1" si="1034"/>
        <v>1</v>
      </c>
      <c r="FJ213">
        <f t="shared" ca="1" si="1035"/>
        <v>0</v>
      </c>
      <c r="FK213">
        <f t="shared" ca="1" si="1036"/>
        <v>2</v>
      </c>
      <c r="FL213">
        <f t="shared" ca="1" si="1037"/>
        <v>20</v>
      </c>
      <c r="FM213">
        <f t="shared" ca="1" si="1038"/>
        <v>64</v>
      </c>
      <c r="FN213">
        <f t="shared" ca="1" si="1039"/>
        <v>20</v>
      </c>
      <c r="FO213">
        <f t="shared" ca="1" si="1040"/>
        <v>0</v>
      </c>
      <c r="FP213">
        <f t="shared" ca="1" si="1041"/>
        <v>0</v>
      </c>
      <c r="FQ213">
        <f t="shared" ca="1" si="1042"/>
        <v>20</v>
      </c>
      <c r="FR213">
        <f t="shared" ca="1" si="1043"/>
        <v>24.64</v>
      </c>
      <c r="FS213" t="str">
        <f t="shared" ca="1" si="1044"/>
        <v>WON</v>
      </c>
      <c r="FT213">
        <f t="shared" ca="1" si="1045"/>
        <v>7</v>
      </c>
      <c r="FU213">
        <f t="shared" ca="1" si="1046"/>
        <v>0</v>
      </c>
      <c r="FV213">
        <f t="shared" ca="1" si="1047"/>
        <v>0</v>
      </c>
      <c r="FW213">
        <f t="shared" ca="1" si="1048"/>
        <v>2</v>
      </c>
      <c r="FX213">
        <f t="shared" ca="1" si="1049"/>
        <v>40</v>
      </c>
      <c r="FY213">
        <f t="shared" ca="1" si="1050"/>
        <v>24</v>
      </c>
      <c r="FZ213">
        <f t="shared" ca="1" si="1051"/>
        <v>25</v>
      </c>
      <c r="GA213">
        <f t="shared" ca="1" si="1052"/>
        <v>120</v>
      </c>
      <c r="GB213">
        <f t="shared" ca="1" si="1053"/>
        <v>0</v>
      </c>
      <c r="GC213">
        <f t="shared" ca="1" si="1054"/>
        <v>0</v>
      </c>
      <c r="GD213">
        <f t="shared" ca="1" si="1055"/>
        <v>25.19</v>
      </c>
      <c r="GE213" t="str">
        <f t="shared" ca="1" si="1056"/>
        <v>LOST</v>
      </c>
      <c r="GF213">
        <f t="shared" ca="1" si="1057"/>
        <v>2</v>
      </c>
      <c r="GG213">
        <f t="shared" ca="1" si="1058"/>
        <v>3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0</v>
      </c>
      <c r="GN213">
        <f t="shared" ca="1" si="1065"/>
        <v>0</v>
      </c>
      <c r="GO213">
        <f t="shared" ca="1" si="1066"/>
        <v>0</v>
      </c>
      <c r="GP213">
        <f t="shared" ca="1" si="1067"/>
        <v>21.58</v>
      </c>
      <c r="GQ213" t="str">
        <f t="shared" ca="1" si="1068"/>
        <v>WON</v>
      </c>
      <c r="GR213">
        <f t="shared" ca="1" si="1069"/>
        <v>4</v>
      </c>
      <c r="GS213">
        <f t="shared" ca="1" si="1070"/>
        <v>1</v>
      </c>
      <c r="GT213">
        <f t="shared" ca="1" si="1071"/>
        <v>0</v>
      </c>
      <c r="GU213">
        <f t="shared" ca="1" si="1072"/>
        <v>1</v>
      </c>
      <c r="GV213">
        <f t="shared" ca="1" si="1073"/>
        <v>0</v>
      </c>
      <c r="GW213">
        <f t="shared" ca="1" si="1074"/>
        <v>40</v>
      </c>
      <c r="GX213">
        <f t="shared" ca="1" si="1075"/>
        <v>0</v>
      </c>
      <c r="GY213">
        <f t="shared" ca="1" si="1076"/>
        <v>53</v>
      </c>
      <c r="GZ213">
        <f t="shared" ca="1" si="1077"/>
        <v>48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129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342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130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11</v>
      </c>
      <c r="G215">
        <f t="shared" ca="1" si="879"/>
        <v>8</v>
      </c>
      <c r="H215">
        <f t="shared" ca="1" si="880"/>
        <v>72.727272727272734</v>
      </c>
      <c r="I215">
        <f t="shared" ca="1" si="874"/>
        <v>22.224545454545456</v>
      </c>
      <c r="J215">
        <f t="shared" ca="1" si="881"/>
        <v>30.224545454545456</v>
      </c>
      <c r="K215">
        <f t="shared" ca="1" si="882"/>
        <v>30.224545433045456</v>
      </c>
      <c r="L215">
        <f t="shared" ca="1" si="883"/>
        <v>2</v>
      </c>
      <c r="M215">
        <f t="shared" ca="1" si="884"/>
        <v>26.59</v>
      </c>
      <c r="N215">
        <f t="shared" ca="1" si="885"/>
        <v>47</v>
      </c>
      <c r="O215">
        <f t="shared" ca="1" si="886"/>
        <v>26.5899999785</v>
      </c>
      <c r="P215">
        <f t="shared" ca="1" si="887"/>
        <v>2</v>
      </c>
      <c r="Q215">
        <f t="shared" ca="1" si="888"/>
        <v>46</v>
      </c>
      <c r="R215">
        <f t="shared" ca="1" si="889"/>
        <v>10</v>
      </c>
      <c r="S215">
        <f t="shared" ca="1" si="890"/>
        <v>2</v>
      </c>
      <c r="T215">
        <f t="shared" ca="1" si="891"/>
        <v>72</v>
      </c>
      <c r="U215" t="str">
        <f t="shared" ca="1" si="875"/>
        <v>927997989953Adam Penney</v>
      </c>
      <c r="V215">
        <f t="shared" ca="1" si="892"/>
        <v>66</v>
      </c>
      <c r="W215">
        <f t="shared" si="893"/>
        <v>214</v>
      </c>
      <c r="X215" t="e">
        <f t="shared" ca="1" si="894"/>
        <v>#N/A</v>
      </c>
      <c r="Y215">
        <f t="shared" ca="1" si="895"/>
        <v>11</v>
      </c>
      <c r="Z215" t="str">
        <f t="shared" ca="1" si="896"/>
        <v>988Adam Penneyzz</v>
      </c>
      <c r="AA215">
        <f t="shared" ca="1" si="897"/>
        <v>26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>
        <f t="shared" ca="1" si="876"/>
        <v>21.37</v>
      </c>
      <c r="DW215" t="str">
        <f t="shared" ca="1" si="996"/>
        <v>WON</v>
      </c>
      <c r="DX215">
        <f t="shared" ca="1" si="997"/>
        <v>1</v>
      </c>
      <c r="DY215">
        <f t="shared" ca="1" si="998"/>
        <v>1</v>
      </c>
      <c r="DZ215">
        <f t="shared" ca="1" si="999"/>
        <v>0</v>
      </c>
      <c r="EA215">
        <f t="shared" ca="1" si="1000"/>
        <v>1</v>
      </c>
      <c r="EB215">
        <f t="shared" ca="1" si="1001"/>
        <v>0</v>
      </c>
      <c r="EC215">
        <f t="shared" ca="1" si="1002"/>
        <v>0</v>
      </c>
      <c r="ED215">
        <f t="shared" ca="1" si="1003"/>
        <v>48</v>
      </c>
      <c r="EE215">
        <f t="shared" ca="1" si="1004"/>
        <v>98</v>
      </c>
      <c r="EF215">
        <f t="shared" ca="1" si="1005"/>
        <v>12</v>
      </c>
      <c r="EG215">
        <f t="shared" ca="1" si="1006"/>
        <v>0</v>
      </c>
      <c r="EH215">
        <f t="shared" ca="1" si="1007"/>
        <v>23.58</v>
      </c>
      <c r="EI215" t="str">
        <f t="shared" ca="1" si="1008"/>
        <v>LOST</v>
      </c>
      <c r="EJ215">
        <f t="shared" ca="1" si="1009"/>
        <v>5</v>
      </c>
      <c r="EK215">
        <f t="shared" ca="1" si="1010"/>
        <v>1</v>
      </c>
      <c r="EL215">
        <f t="shared" ca="1" si="1011"/>
        <v>0</v>
      </c>
      <c r="EM215">
        <f t="shared" ca="1" si="1012"/>
        <v>0</v>
      </c>
      <c r="EN215">
        <f t="shared" ca="1" si="1013"/>
        <v>0</v>
      </c>
      <c r="EO215">
        <f t="shared" ca="1" si="1014"/>
        <v>25</v>
      </c>
      <c r="EP215">
        <f t="shared" ca="1" si="1015"/>
        <v>0</v>
      </c>
      <c r="EQ215">
        <f t="shared" ca="1" si="1016"/>
        <v>0</v>
      </c>
      <c r="ER215">
        <f t="shared" ca="1" si="1017"/>
        <v>0</v>
      </c>
      <c r="ES215">
        <f t="shared" ca="1" si="1018"/>
        <v>0</v>
      </c>
      <c r="ET215">
        <f t="shared" ca="1" si="1019"/>
        <v>22.34</v>
      </c>
      <c r="EU215" t="str">
        <f t="shared" ca="1" si="1020"/>
        <v>WON</v>
      </c>
      <c r="EV215">
        <f t="shared" ca="1" si="1021"/>
        <v>6</v>
      </c>
      <c r="EW215">
        <f t="shared" ca="1" si="1022"/>
        <v>2</v>
      </c>
      <c r="EX215">
        <f t="shared" ca="1" si="1023"/>
        <v>0</v>
      </c>
      <c r="EY215">
        <f t="shared" ca="1" si="1024"/>
        <v>2</v>
      </c>
      <c r="EZ215">
        <f t="shared" ca="1" si="1025"/>
        <v>68</v>
      </c>
      <c r="FA215">
        <f t="shared" ca="1" si="1026"/>
        <v>132</v>
      </c>
      <c r="FB215">
        <f t="shared" ca="1" si="1027"/>
        <v>0</v>
      </c>
      <c r="FC215">
        <f t="shared" ca="1" si="1028"/>
        <v>20</v>
      </c>
      <c r="FD215">
        <f t="shared" ca="1" si="1029"/>
        <v>0</v>
      </c>
      <c r="FE215">
        <f t="shared" ca="1" si="1030"/>
        <v>74</v>
      </c>
      <c r="FF215">
        <f t="shared" ca="1" si="1031"/>
        <v>21.15</v>
      </c>
      <c r="FG215" t="str">
        <f t="shared" ca="1" si="1032"/>
        <v>WON</v>
      </c>
      <c r="FH215">
        <f t="shared" ca="1" si="1033"/>
        <v>4</v>
      </c>
      <c r="FI215">
        <f t="shared" ca="1" si="1034"/>
        <v>0</v>
      </c>
      <c r="FJ215">
        <f t="shared" ca="1" si="1035"/>
        <v>0</v>
      </c>
      <c r="FK215">
        <f t="shared" ca="1" si="1036"/>
        <v>2</v>
      </c>
      <c r="FL215">
        <f t="shared" ca="1" si="1037"/>
        <v>61</v>
      </c>
      <c r="FM215">
        <f t="shared" ca="1" si="1038"/>
        <v>87</v>
      </c>
      <c r="FN215">
        <f t="shared" ca="1" si="1039"/>
        <v>0</v>
      </c>
      <c r="FO215">
        <f t="shared" ca="1" si="1040"/>
        <v>71</v>
      </c>
      <c r="FP215">
        <f t="shared" ca="1" si="1041"/>
        <v>96</v>
      </c>
      <c r="FQ215">
        <f t="shared" ca="1" si="1042"/>
        <v>0</v>
      </c>
      <c r="FR215">
        <f t="shared" ca="1" si="1043"/>
        <v>18.68</v>
      </c>
      <c r="FS215" t="str">
        <f t="shared" ca="1" si="1044"/>
        <v>WON</v>
      </c>
      <c r="FT215">
        <f t="shared" ca="1" si="1045"/>
        <v>4</v>
      </c>
      <c r="FU215">
        <f t="shared" ca="1" si="1046"/>
        <v>0</v>
      </c>
      <c r="FV215">
        <f t="shared" ca="1" si="1047"/>
        <v>0</v>
      </c>
      <c r="FW215">
        <f t="shared" ca="1" si="1048"/>
        <v>1</v>
      </c>
      <c r="FX215">
        <f t="shared" ca="1" si="1049"/>
        <v>0</v>
      </c>
      <c r="FY215">
        <f t="shared" ca="1" si="1050"/>
        <v>20</v>
      </c>
      <c r="FZ215">
        <f t="shared" ca="1" si="1051"/>
        <v>40</v>
      </c>
      <c r="GA215">
        <f t="shared" ca="1" si="1052"/>
        <v>0</v>
      </c>
      <c r="GB215">
        <f t="shared" ca="1" si="1053"/>
        <v>18</v>
      </c>
      <c r="GC215">
        <f t="shared" ca="1" si="1054"/>
        <v>0</v>
      </c>
      <c r="GD215">
        <f t="shared" ca="1" si="1055"/>
        <v>20.59</v>
      </c>
      <c r="GE215" t="str">
        <f t="shared" ca="1" si="1056"/>
        <v>WON</v>
      </c>
      <c r="GF215">
        <f t="shared" ca="1" si="1057"/>
        <v>1</v>
      </c>
      <c r="GG215">
        <f t="shared" ca="1" si="1058"/>
        <v>1</v>
      </c>
      <c r="GH215">
        <f t="shared" ca="1" si="1059"/>
        <v>0</v>
      </c>
      <c r="GI215">
        <f t="shared" ca="1" si="1060"/>
        <v>1</v>
      </c>
      <c r="GJ215">
        <f t="shared" ca="1" si="1061"/>
        <v>0</v>
      </c>
      <c r="GK215">
        <f t="shared" ca="1" si="1062"/>
        <v>20</v>
      </c>
      <c r="GL215">
        <f t="shared" ca="1" si="1063"/>
        <v>20</v>
      </c>
      <c r="GM215">
        <f t="shared" ca="1" si="1064"/>
        <v>92</v>
      </c>
      <c r="GN215">
        <f t="shared" ca="1" si="1065"/>
        <v>0</v>
      </c>
      <c r="GO215">
        <f t="shared" ca="1" si="1066"/>
        <v>0</v>
      </c>
      <c r="GP215">
        <f t="shared" ca="1" si="1067"/>
        <v>21.71</v>
      </c>
      <c r="GQ215" t="str">
        <f t="shared" ca="1" si="1068"/>
        <v>LOST</v>
      </c>
      <c r="GR215">
        <f t="shared" ca="1" si="1069"/>
        <v>4</v>
      </c>
      <c r="GS215">
        <f t="shared" ca="1" si="1070"/>
        <v>2</v>
      </c>
      <c r="GT215">
        <f t="shared" ca="1" si="1071"/>
        <v>0</v>
      </c>
      <c r="GU215">
        <f t="shared" ca="1" si="1072"/>
        <v>0</v>
      </c>
      <c r="GV215">
        <f t="shared" ca="1" si="1073"/>
        <v>0</v>
      </c>
      <c r="GW215">
        <f t="shared" ca="1" si="1074"/>
        <v>0</v>
      </c>
      <c r="GX215">
        <f t="shared" ca="1" si="1075"/>
        <v>0</v>
      </c>
      <c r="GY215">
        <f t="shared" ca="1" si="1076"/>
        <v>16</v>
      </c>
      <c r="GZ215">
        <f t="shared" ca="1" si="1077"/>
        <v>0</v>
      </c>
      <c r="HA215">
        <f t="shared" ca="1" si="1078"/>
        <v>0</v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118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114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94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129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129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129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129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129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129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129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129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129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129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14</v>
      </c>
      <c r="G227">
        <f t="shared" ca="1" si="879"/>
        <v>11</v>
      </c>
      <c r="H227">
        <f t="shared" ca="1" si="880"/>
        <v>78.571428571428569</v>
      </c>
      <c r="I227">
        <f t="shared" ca="1" si="874"/>
        <v>27.814285714285717</v>
      </c>
      <c r="J227">
        <f t="shared" ca="1" si="881"/>
        <v>38.814285714285717</v>
      </c>
      <c r="K227">
        <f t="shared" ca="1" si="882"/>
        <v>38.814285691585717</v>
      </c>
      <c r="L227">
        <f t="shared" ca="1" si="883"/>
        <v>2</v>
      </c>
      <c r="M227">
        <f t="shared" ca="1" si="884"/>
        <v>31.98</v>
      </c>
      <c r="N227">
        <f t="shared" ca="1" si="885"/>
        <v>3</v>
      </c>
      <c r="O227">
        <f t="shared" ca="1" si="886"/>
        <v>31.9799999773</v>
      </c>
      <c r="P227">
        <f t="shared" ca="1" si="887"/>
        <v>2</v>
      </c>
      <c r="Q227">
        <f t="shared" ca="1" si="888"/>
        <v>71</v>
      </c>
      <c r="R227">
        <f t="shared" ca="1" si="889"/>
        <v>34</v>
      </c>
      <c r="S227">
        <f t="shared" ca="1" si="890"/>
        <v>10</v>
      </c>
      <c r="T227">
        <f t="shared" ca="1" si="891"/>
        <v>169</v>
      </c>
      <c r="U227" t="str">
        <f t="shared" ca="1" si="875"/>
        <v>830989965928Steve Lovett</v>
      </c>
      <c r="V227">
        <f t="shared" ca="1" si="892"/>
        <v>4</v>
      </c>
      <c r="W227">
        <f t="shared" si="893"/>
        <v>226</v>
      </c>
      <c r="X227" t="e">
        <f t="shared" ca="1" si="894"/>
        <v>#N/A</v>
      </c>
      <c r="Y227">
        <f t="shared" ca="1" si="895"/>
        <v>19</v>
      </c>
      <c r="Z227" t="str">
        <f t="shared" ca="1" si="896"/>
        <v>980Steve Lovettzz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27.33</v>
      </c>
      <c r="DW227" t="str">
        <f t="shared" ca="1" si="996"/>
        <v>WON</v>
      </c>
      <c r="DX227">
        <f t="shared" ca="1" si="997"/>
        <v>6</v>
      </c>
      <c r="DY227">
        <f t="shared" ca="1" si="998"/>
        <v>3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60</v>
      </c>
      <c r="ED227">
        <f t="shared" ca="1" si="1003"/>
        <v>65</v>
      </c>
      <c r="EE227">
        <f t="shared" ca="1" si="1004"/>
        <v>0</v>
      </c>
      <c r="EF227">
        <f t="shared" ca="1" si="1005"/>
        <v>25</v>
      </c>
      <c r="EG227">
        <f t="shared" ca="1" si="1006"/>
        <v>0</v>
      </c>
      <c r="EH227">
        <f t="shared" ca="1" si="1007"/>
        <v>30.06</v>
      </c>
      <c r="EI227" t="str">
        <f t="shared" ca="1" si="1008"/>
        <v>WON</v>
      </c>
      <c r="EJ227">
        <f t="shared" ca="1" si="1009"/>
        <v>7</v>
      </c>
      <c r="EK227">
        <f t="shared" ca="1" si="1010"/>
        <v>3</v>
      </c>
      <c r="EL227">
        <f t="shared" ca="1" si="1011"/>
        <v>0</v>
      </c>
      <c r="EM227">
        <f t="shared" ca="1" si="1012"/>
        <v>2</v>
      </c>
      <c r="EN227">
        <f t="shared" ca="1" si="1013"/>
        <v>104</v>
      </c>
      <c r="EO227">
        <f t="shared" ca="1" si="1014"/>
        <v>74</v>
      </c>
      <c r="EP227">
        <f t="shared" ca="1" si="1015"/>
        <v>40</v>
      </c>
      <c r="EQ227">
        <f t="shared" ca="1" si="1016"/>
        <v>32</v>
      </c>
      <c r="ER227">
        <f t="shared" ca="1" si="1017"/>
        <v>0</v>
      </c>
      <c r="ES227">
        <f t="shared" ca="1" si="1018"/>
        <v>0</v>
      </c>
      <c r="ET227">
        <f t="shared" ca="1" si="1019"/>
        <v>25.47</v>
      </c>
      <c r="EU227" t="str">
        <f t="shared" ca="1" si="1020"/>
        <v>WON</v>
      </c>
      <c r="EV227">
        <f t="shared" ca="1" si="1021"/>
        <v>3</v>
      </c>
      <c r="EW227">
        <f t="shared" ca="1" si="1022"/>
        <v>2</v>
      </c>
      <c r="EX227">
        <f t="shared" ca="1" si="1023"/>
        <v>2</v>
      </c>
      <c r="EY227">
        <f t="shared" ca="1" si="1024"/>
        <v>2</v>
      </c>
      <c r="EZ227">
        <f t="shared" ca="1" si="1025"/>
        <v>58</v>
      </c>
      <c r="FA227">
        <f t="shared" ca="1" si="1026"/>
        <v>20</v>
      </c>
      <c r="FB227">
        <f t="shared" ca="1" si="1027"/>
        <v>10</v>
      </c>
      <c r="FC227">
        <f t="shared" ca="1" si="1028"/>
        <v>40</v>
      </c>
      <c r="FD227">
        <f t="shared" ca="1" si="1029"/>
        <v>0</v>
      </c>
      <c r="FE227">
        <f t="shared" ca="1" si="1030"/>
        <v>0</v>
      </c>
      <c r="FF227">
        <f t="shared" ca="1" si="1031"/>
        <v>26.99</v>
      </c>
      <c r="FG227" t="str">
        <f t="shared" ca="1" si="1032"/>
        <v>LOST</v>
      </c>
      <c r="FH227">
        <f t="shared" ca="1" si="1033"/>
        <v>1</v>
      </c>
      <c r="FI227">
        <f t="shared" ca="1" si="1034"/>
        <v>4</v>
      </c>
      <c r="FJ227">
        <f t="shared" ca="1" si="1035"/>
        <v>1</v>
      </c>
      <c r="FK227">
        <f t="shared" ca="1" si="1036"/>
        <v>0</v>
      </c>
      <c r="FL227">
        <f t="shared" ca="1" si="1037"/>
        <v>0</v>
      </c>
      <c r="FM227">
        <f t="shared" ca="1" si="1038"/>
        <v>5</v>
      </c>
      <c r="FN227">
        <f t="shared" ca="1" si="1039"/>
        <v>0</v>
      </c>
      <c r="FO227">
        <f t="shared" ca="1" si="1040"/>
        <v>0</v>
      </c>
      <c r="FP227">
        <f t="shared" ca="1" si="1041"/>
        <v>32</v>
      </c>
      <c r="FQ227">
        <f t="shared" ca="1" si="1042"/>
        <v>0</v>
      </c>
      <c r="FR227">
        <f t="shared" ca="1" si="1043"/>
        <v>31.98</v>
      </c>
      <c r="FS227" t="str">
        <f t="shared" ca="1" si="1044"/>
        <v>WON</v>
      </c>
      <c r="FT227">
        <f t="shared" ca="1" si="1045"/>
        <v>5</v>
      </c>
      <c r="FU227">
        <f t="shared" ca="1" si="1046"/>
        <v>2</v>
      </c>
      <c r="FV227">
        <f t="shared" ca="1" si="1047"/>
        <v>1</v>
      </c>
      <c r="FW227">
        <f t="shared" ca="1" si="1048"/>
        <v>2</v>
      </c>
      <c r="FX227">
        <f t="shared" ca="1" si="1049"/>
        <v>40</v>
      </c>
      <c r="FY227">
        <f t="shared" ca="1" si="1050"/>
        <v>106</v>
      </c>
      <c r="FZ227">
        <f t="shared" ca="1" si="1051"/>
        <v>96</v>
      </c>
      <c r="GA227">
        <f t="shared" ca="1" si="1052"/>
        <v>24</v>
      </c>
      <c r="GB227">
        <f t="shared" ca="1" si="1053"/>
        <v>0</v>
      </c>
      <c r="GC227">
        <f t="shared" ca="1" si="1054"/>
        <v>0</v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>
        <f t="shared" ca="1" si="1067"/>
        <v>25.91</v>
      </c>
      <c r="GQ227" t="str">
        <f t="shared" ca="1" si="1068"/>
        <v>WON</v>
      </c>
      <c r="GR227">
        <f t="shared" ca="1" si="1069"/>
        <v>2</v>
      </c>
      <c r="GS227">
        <f t="shared" ca="1" si="1070"/>
        <v>3</v>
      </c>
      <c r="GT227">
        <f t="shared" ca="1" si="1071"/>
        <v>1</v>
      </c>
      <c r="GU227">
        <f t="shared" ca="1" si="1072"/>
        <v>2</v>
      </c>
      <c r="GV227">
        <f t="shared" ca="1" si="1073"/>
        <v>20</v>
      </c>
      <c r="GW227">
        <f t="shared" ca="1" si="1074"/>
        <v>18</v>
      </c>
      <c r="GX227">
        <f t="shared" ca="1" si="1075"/>
        <v>40</v>
      </c>
      <c r="GY227">
        <f t="shared" ca="1" si="1076"/>
        <v>20</v>
      </c>
      <c r="GZ227">
        <f t="shared" ca="1" si="1077"/>
        <v>0</v>
      </c>
      <c r="HA227">
        <f t="shared" ca="1" si="1078"/>
        <v>0</v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3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88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81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12</v>
      </c>
      <c r="G229">
        <f t="shared" ca="1" si="879"/>
        <v>7</v>
      </c>
      <c r="H229">
        <f t="shared" ca="1" si="880"/>
        <v>58.333333333333336</v>
      </c>
      <c r="I229">
        <f t="shared" ca="1" si="874"/>
        <v>23.53</v>
      </c>
      <c r="J229">
        <f t="shared" ca="1" si="881"/>
        <v>30.53</v>
      </c>
      <c r="K229">
        <f t="shared" ca="1" si="882"/>
        <v>30.529999977100001</v>
      </c>
      <c r="L229">
        <f t="shared" ca="1" si="883"/>
        <v>2</v>
      </c>
      <c r="M229">
        <f t="shared" ca="1" si="884"/>
        <v>26.64</v>
      </c>
      <c r="N229">
        <f t="shared" ca="1" si="885"/>
        <v>45</v>
      </c>
      <c r="O229">
        <f t="shared" ca="1" si="886"/>
        <v>26.6399999771</v>
      </c>
      <c r="P229">
        <f t="shared" ca="1" si="887"/>
        <v>2</v>
      </c>
      <c r="Q229">
        <f t="shared" ca="1" si="888"/>
        <v>55</v>
      </c>
      <c r="R229">
        <f t="shared" ca="1" si="889"/>
        <v>20</v>
      </c>
      <c r="S229">
        <f t="shared" ca="1" si="890"/>
        <v>5</v>
      </c>
      <c r="T229">
        <f t="shared" ca="1" si="891"/>
        <v>110</v>
      </c>
      <c r="U229" t="str">
        <f t="shared" ca="1" si="875"/>
        <v>889994979944Dave Webb</v>
      </c>
      <c r="V229">
        <f t="shared" ca="1" si="892"/>
        <v>37</v>
      </c>
      <c r="W229">
        <f t="shared" si="893"/>
        <v>228</v>
      </c>
      <c r="X229" t="e">
        <f t="shared" ca="1" si="894"/>
        <v>#N/A</v>
      </c>
      <c r="Y229">
        <f t="shared" ca="1" si="895"/>
        <v>10</v>
      </c>
      <c r="Z229" t="str">
        <f t="shared" ca="1" si="896"/>
        <v>989Dave Webbzz</v>
      </c>
      <c r="AA229">
        <f t="shared" ca="1" si="897"/>
        <v>34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>
        <f t="shared" ca="1" si="1007"/>
        <v>19.309999999999999</v>
      </c>
      <c r="EI229" t="str">
        <f t="shared" ca="1" si="1008"/>
        <v>LOST</v>
      </c>
      <c r="EJ229">
        <f t="shared" ca="1" si="1009"/>
        <v>4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20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>
        <f t="shared" ca="1" si="1031"/>
        <v>19.78</v>
      </c>
      <c r="FG229" t="str">
        <f t="shared" ca="1" si="1032"/>
        <v>WON</v>
      </c>
      <c r="FH229">
        <f t="shared" ca="1" si="1033"/>
        <v>2</v>
      </c>
      <c r="FI229">
        <f t="shared" ca="1" si="1034"/>
        <v>1</v>
      </c>
      <c r="FJ229">
        <f t="shared" ca="1" si="1035"/>
        <v>1</v>
      </c>
      <c r="FK229">
        <f t="shared" ca="1" si="1036"/>
        <v>2</v>
      </c>
      <c r="FL229">
        <f t="shared" ca="1" si="1037"/>
        <v>10</v>
      </c>
      <c r="FM229">
        <f t="shared" ca="1" si="1038"/>
        <v>20</v>
      </c>
      <c r="FN229">
        <f t="shared" ca="1" si="1039"/>
        <v>40</v>
      </c>
      <c r="FO229">
        <f t="shared" ca="1" si="1040"/>
        <v>10</v>
      </c>
      <c r="FP229">
        <f t="shared" ca="1" si="1041"/>
        <v>0</v>
      </c>
      <c r="FQ229">
        <f t="shared" ca="1" si="1042"/>
        <v>0</v>
      </c>
      <c r="FR229">
        <f t="shared" ca="1" si="1043"/>
        <v>25.98</v>
      </c>
      <c r="FS229" t="str">
        <f t="shared" ca="1" si="1044"/>
        <v>LOST</v>
      </c>
      <c r="FT229">
        <f t="shared" ca="1" si="1045"/>
        <v>5</v>
      </c>
      <c r="FU229">
        <f t="shared" ca="1" si="1046"/>
        <v>3</v>
      </c>
      <c r="FV229">
        <f t="shared" ca="1" si="1047"/>
        <v>1</v>
      </c>
      <c r="FW229">
        <f t="shared" ca="1" si="1048"/>
        <v>0</v>
      </c>
      <c r="FX229">
        <f t="shared" ca="1" si="1049"/>
        <v>0</v>
      </c>
      <c r="FY229">
        <f t="shared" ca="1" si="1050"/>
        <v>0</v>
      </c>
      <c r="FZ229">
        <f t="shared" ca="1" si="1051"/>
        <v>24</v>
      </c>
      <c r="GA229">
        <f t="shared" ca="1" si="1052"/>
        <v>102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26.64</v>
      </c>
      <c r="GQ229" t="str">
        <f t="shared" ca="1" si="1068"/>
        <v>WON</v>
      </c>
      <c r="GR229">
        <f t="shared" ca="1" si="1069"/>
        <v>5</v>
      </c>
      <c r="GS229">
        <f t="shared" ca="1" si="1070"/>
        <v>0</v>
      </c>
      <c r="GT229">
        <f t="shared" ca="1" si="1071"/>
        <v>1</v>
      </c>
      <c r="GU229">
        <f t="shared" ca="1" si="1072"/>
        <v>1</v>
      </c>
      <c r="GV229">
        <f t="shared" ca="1" si="1073"/>
        <v>0</v>
      </c>
      <c r="GW229">
        <f t="shared" ca="1" si="1074"/>
        <v>40</v>
      </c>
      <c r="GX229">
        <f t="shared" ca="1" si="1075"/>
        <v>50</v>
      </c>
      <c r="GY229">
        <f t="shared" ca="1" si="1076"/>
        <v>0</v>
      </c>
      <c r="GZ229">
        <f t="shared" ca="1" si="1077"/>
        <v>40</v>
      </c>
      <c r="HA229">
        <f t="shared" ca="1" si="1078"/>
        <v>0</v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12</v>
      </c>
      <c r="G230">
        <f t="shared" ca="1" si="879"/>
        <v>10</v>
      </c>
      <c r="H230">
        <f t="shared" ca="1" si="880"/>
        <v>83.333333333333343</v>
      </c>
      <c r="I230">
        <f t="shared" ca="1" si="874"/>
        <v>25.962500000000002</v>
      </c>
      <c r="J230">
        <f t="shared" ca="1" si="881"/>
        <v>35.962500000000006</v>
      </c>
      <c r="K230">
        <f t="shared" ca="1" si="882"/>
        <v>35.962499977000007</v>
      </c>
      <c r="L230">
        <f t="shared" ca="1" si="883"/>
        <v>2</v>
      </c>
      <c r="M230">
        <f t="shared" ca="1" si="884"/>
        <v>31.31</v>
      </c>
      <c r="N230">
        <f t="shared" ca="1" si="885"/>
        <v>9</v>
      </c>
      <c r="O230">
        <f t="shared" ca="1" si="886"/>
        <v>31.309999977</v>
      </c>
      <c r="P230">
        <f t="shared" ca="1" si="887"/>
        <v>2</v>
      </c>
      <c r="Q230">
        <f t="shared" ca="1" si="888"/>
        <v>75</v>
      </c>
      <c r="R230">
        <f t="shared" ca="1" si="889"/>
        <v>20</v>
      </c>
      <c r="S230">
        <f t="shared" ca="1" si="890"/>
        <v>3</v>
      </c>
      <c r="T230">
        <f t="shared" ca="1" si="891"/>
        <v>124</v>
      </c>
      <c r="U230" t="str">
        <f t="shared" ca="1" si="875"/>
        <v>875996979924Jason Kelly</v>
      </c>
      <c r="V230">
        <f t="shared" ca="1" si="892"/>
        <v>26</v>
      </c>
      <c r="W230">
        <f t="shared" si="893"/>
        <v>229</v>
      </c>
      <c r="X230" t="e">
        <f t="shared" ca="1" si="894"/>
        <v>#N/A</v>
      </c>
      <c r="Y230">
        <f t="shared" ca="1" si="895"/>
        <v>13</v>
      </c>
      <c r="Z230" t="str">
        <f t="shared" ca="1" si="896"/>
        <v>986Jason Kellyzz</v>
      </c>
      <c r="AA230">
        <f t="shared" ca="1" si="897"/>
        <v>19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24.97</v>
      </c>
      <c r="DW230" t="str">
        <f t="shared" ca="1" si="996"/>
        <v>LOST</v>
      </c>
      <c r="DX230">
        <f t="shared" ca="1" si="997"/>
        <v>5</v>
      </c>
      <c r="DY230">
        <f t="shared" ca="1" si="998"/>
        <v>1</v>
      </c>
      <c r="DZ230">
        <f t="shared" ca="1" si="999"/>
        <v>0</v>
      </c>
      <c r="EA230">
        <f t="shared" ca="1" si="1000"/>
        <v>0</v>
      </c>
      <c r="EB230">
        <f t="shared" ca="1" si="1001"/>
        <v>0</v>
      </c>
      <c r="EC230">
        <f t="shared" ca="1" si="1002"/>
        <v>0</v>
      </c>
      <c r="ED230">
        <f t="shared" ca="1" si="1003"/>
        <v>72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23.7</v>
      </c>
      <c r="EI230" t="str">
        <f t="shared" ca="1" si="1008"/>
        <v>WON</v>
      </c>
      <c r="EJ230">
        <f t="shared" ca="1" si="1009"/>
        <v>5</v>
      </c>
      <c r="EK230">
        <f t="shared" ca="1" si="1010"/>
        <v>1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60</v>
      </c>
      <c r="EP230">
        <f t="shared" ca="1" si="1015"/>
        <v>90</v>
      </c>
      <c r="EQ230">
        <f t="shared" ca="1" si="1016"/>
        <v>0</v>
      </c>
      <c r="ER230">
        <f t="shared" ca="1" si="1017"/>
        <v>0</v>
      </c>
      <c r="ES230">
        <f t="shared" ca="1" si="1018"/>
        <v>40</v>
      </c>
      <c r="ET230">
        <f t="shared" ca="1" si="1019"/>
        <v>23.8</v>
      </c>
      <c r="EU230" t="str">
        <f t="shared" ca="1" si="1020"/>
        <v>WON</v>
      </c>
      <c r="EV230">
        <f t="shared" ca="1" si="1021"/>
        <v>9</v>
      </c>
      <c r="EW230">
        <f t="shared" ca="1" si="1022"/>
        <v>0</v>
      </c>
      <c r="EX230">
        <f t="shared" ca="1" si="1023"/>
        <v>1</v>
      </c>
      <c r="EY230">
        <f t="shared" ca="1" si="1024"/>
        <v>1</v>
      </c>
      <c r="EZ230">
        <f t="shared" ca="1" si="1025"/>
        <v>0</v>
      </c>
      <c r="FA230">
        <f t="shared" ca="1" si="1026"/>
        <v>66</v>
      </c>
      <c r="FB230">
        <f t="shared" ca="1" si="1027"/>
        <v>0</v>
      </c>
      <c r="FC230">
        <f t="shared" ca="1" si="1028"/>
        <v>10</v>
      </c>
      <c r="FD230">
        <f t="shared" ca="1" si="1029"/>
        <v>24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8</v>
      </c>
      <c r="FI230">
        <f t="shared" ca="1" si="1034"/>
        <v>1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16</v>
      </c>
      <c r="FN230">
        <f t="shared" ca="1" si="1039"/>
        <v>40</v>
      </c>
      <c r="FO230">
        <f t="shared" ca="1" si="1040"/>
        <v>38</v>
      </c>
      <c r="FP230">
        <f t="shared" ca="1" si="1041"/>
        <v>0</v>
      </c>
      <c r="FQ230">
        <f t="shared" ca="1" si="1042"/>
        <v>0</v>
      </c>
      <c r="FR230">
        <f t="shared" ca="1" si="1043"/>
        <v>25.91</v>
      </c>
      <c r="FS230" t="str">
        <f t="shared" ca="1" si="1044"/>
        <v>WON</v>
      </c>
      <c r="FT230">
        <f t="shared" ca="1" si="1045"/>
        <v>5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99</v>
      </c>
      <c r="GA230">
        <f t="shared" ca="1" si="1052"/>
        <v>40</v>
      </c>
      <c r="GB230">
        <f t="shared" ca="1" si="1053"/>
        <v>0</v>
      </c>
      <c r="GC230">
        <f t="shared" ca="1" si="1054"/>
        <v>0</v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>
        <f t="shared" ca="1" si="1067"/>
        <v>31.31</v>
      </c>
      <c r="GQ230" t="str">
        <f t="shared" ca="1" si="1068"/>
        <v>WON</v>
      </c>
      <c r="GR230">
        <f t="shared" ca="1" si="1069"/>
        <v>7</v>
      </c>
      <c r="GS230">
        <f t="shared" ca="1" si="1070"/>
        <v>3</v>
      </c>
      <c r="GT230">
        <f t="shared" ca="1" si="1071"/>
        <v>0</v>
      </c>
      <c r="GU230">
        <f t="shared" ca="1" si="1072"/>
        <v>1</v>
      </c>
      <c r="GV230">
        <f t="shared" ca="1" si="1073"/>
        <v>0</v>
      </c>
      <c r="GW230">
        <f t="shared" ca="1" si="1074"/>
        <v>20</v>
      </c>
      <c r="GX230">
        <f t="shared" ca="1" si="1075"/>
        <v>101</v>
      </c>
      <c r="GY230">
        <f t="shared" ca="1" si="1076"/>
        <v>74</v>
      </c>
      <c r="GZ230">
        <f t="shared" ca="1" si="1077"/>
        <v>0</v>
      </c>
      <c r="HA230">
        <f t="shared" ca="1" si="1078"/>
        <v>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11</v>
      </c>
      <c r="G231">
        <f t="shared" ca="1" si="879"/>
        <v>5</v>
      </c>
      <c r="H231">
        <f t="shared" ca="1" si="880"/>
        <v>45.454545454545453</v>
      </c>
      <c r="I231">
        <f t="shared" ca="1" si="874"/>
        <v>22.726363636363637</v>
      </c>
      <c r="J231">
        <f t="shared" ca="1" si="881"/>
        <v>27.726363636363637</v>
      </c>
      <c r="K231">
        <f t="shared" ca="1" si="882"/>
        <v>27.726363613263636</v>
      </c>
      <c r="L231">
        <f t="shared" ca="1" si="883"/>
        <v>2</v>
      </c>
      <c r="M231">
        <f t="shared" ca="1" si="884"/>
        <v>25.91</v>
      </c>
      <c r="N231">
        <f t="shared" ca="1" si="885"/>
        <v>54</v>
      </c>
      <c r="O231">
        <f t="shared" ca="1" si="886"/>
        <v>25.9099999769</v>
      </c>
      <c r="P231">
        <f t="shared" ca="1" si="887"/>
        <v>2</v>
      </c>
      <c r="Q231">
        <f t="shared" ca="1" si="888"/>
        <v>50</v>
      </c>
      <c r="R231">
        <f t="shared" ca="1" si="889"/>
        <v>16</v>
      </c>
      <c r="S231">
        <f t="shared" ca="1" si="890"/>
        <v>4</v>
      </c>
      <c r="T231">
        <f t="shared" ca="1" si="891"/>
        <v>94</v>
      </c>
      <c r="U231" t="str">
        <f t="shared" ca="1" si="875"/>
        <v>905995983949Paul Tudor</v>
      </c>
      <c r="V231">
        <f t="shared" ca="1" si="892"/>
        <v>45</v>
      </c>
      <c r="W231">
        <f t="shared" si="893"/>
        <v>230</v>
      </c>
      <c r="X231" t="e">
        <f t="shared" ca="1" si="894"/>
        <v>#N/A</v>
      </c>
      <c r="Y231">
        <f t="shared" ca="1" si="895"/>
        <v>5</v>
      </c>
      <c r="Z231" t="str">
        <f t="shared" ca="1" si="896"/>
        <v>994Paul Tudorzz</v>
      </c>
      <c r="AA231">
        <f t="shared" ca="1" si="897"/>
        <v>75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>
        <f t="shared" ca="1" si="876"/>
        <v>21.25</v>
      </c>
      <c r="DW231" t="str">
        <f t="shared" ca="1" si="996"/>
        <v>LOST</v>
      </c>
      <c r="DX231">
        <f t="shared" ca="1" si="997"/>
        <v>2</v>
      </c>
      <c r="DY231">
        <f t="shared" ca="1" si="998"/>
        <v>2</v>
      </c>
      <c r="DZ231">
        <f t="shared" ca="1" si="999"/>
        <v>0</v>
      </c>
      <c r="EA231">
        <f t="shared" ca="1" si="1000"/>
        <v>0</v>
      </c>
      <c r="EB231">
        <f t="shared" ca="1" si="1001"/>
        <v>0</v>
      </c>
      <c r="EC231">
        <f t="shared" ca="1" si="1002"/>
        <v>0</v>
      </c>
      <c r="ED231">
        <f t="shared" ca="1" si="1003"/>
        <v>0</v>
      </c>
      <c r="EE231">
        <f t="shared" ca="1" si="1004"/>
        <v>0</v>
      </c>
      <c r="EF231">
        <f t="shared" ca="1" si="1005"/>
        <v>0</v>
      </c>
      <c r="EG231">
        <f t="shared" ca="1" si="1006"/>
        <v>0</v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>
        <f t="shared" ca="1" si="1019"/>
        <v>25.91</v>
      </c>
      <c r="EU231" t="str">
        <f t="shared" ca="1" si="1020"/>
        <v>WON</v>
      </c>
      <c r="EV231">
        <f t="shared" ca="1" si="1021"/>
        <v>1</v>
      </c>
      <c r="EW231">
        <f t="shared" ca="1" si="1022"/>
        <v>1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32</v>
      </c>
      <c r="FB231">
        <f t="shared" ca="1" si="1027"/>
        <v>54</v>
      </c>
      <c r="FC231">
        <f t="shared" ca="1" si="1028"/>
        <v>16</v>
      </c>
      <c r="FD231">
        <f t="shared" ca="1" si="1029"/>
        <v>0</v>
      </c>
      <c r="FE231">
        <f t="shared" ca="1" si="1030"/>
        <v>0</v>
      </c>
      <c r="FF231">
        <f t="shared" ca="1" si="1031"/>
        <v>21.65</v>
      </c>
      <c r="FG231" t="str">
        <f t="shared" ca="1" si="1032"/>
        <v>WON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1</v>
      </c>
      <c r="FL231">
        <f t="shared" ca="1" si="1037"/>
        <v>0</v>
      </c>
      <c r="FM231">
        <f t="shared" ca="1" si="1038"/>
        <v>0</v>
      </c>
      <c r="FN231">
        <f t="shared" ca="1" si="1039"/>
        <v>32</v>
      </c>
      <c r="FO231">
        <f t="shared" ca="1" si="1040"/>
        <v>44</v>
      </c>
      <c r="FP231">
        <f t="shared" ca="1" si="1041"/>
        <v>0</v>
      </c>
      <c r="FQ231">
        <f t="shared" ca="1" si="1042"/>
        <v>8</v>
      </c>
      <c r="FR231">
        <f t="shared" ca="1" si="1043"/>
        <v>22.12</v>
      </c>
      <c r="FS231" t="str">
        <f t="shared" ca="1" si="1044"/>
        <v>LOST</v>
      </c>
      <c r="FT231">
        <f t="shared" ca="1" si="1045"/>
        <v>6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10</v>
      </c>
      <c r="GB231">
        <f t="shared" ca="1" si="1053"/>
        <v>0</v>
      </c>
      <c r="GC231">
        <f t="shared" ca="1" si="1054"/>
        <v>0</v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12</v>
      </c>
      <c r="G232">
        <f t="shared" ca="1" si="879"/>
        <v>10</v>
      </c>
      <c r="H232">
        <f t="shared" ca="1" si="880"/>
        <v>83.333333333333343</v>
      </c>
      <c r="I232">
        <f t="shared" ca="1" si="874"/>
        <v>22.854166666666668</v>
      </c>
      <c r="J232">
        <f t="shared" ca="1" si="881"/>
        <v>32.854166666666671</v>
      </c>
      <c r="K232">
        <f t="shared" ca="1" si="882"/>
        <v>32.854166643466669</v>
      </c>
      <c r="L232">
        <f t="shared" ca="1" si="883"/>
        <v>2</v>
      </c>
      <c r="M232">
        <f t="shared" ca="1" si="884"/>
        <v>25.47</v>
      </c>
      <c r="N232">
        <f t="shared" ca="1" si="885"/>
        <v>59</v>
      </c>
      <c r="O232">
        <f t="shared" ca="1" si="886"/>
        <v>25.4699999768</v>
      </c>
      <c r="P232">
        <f t="shared" ca="1" si="887"/>
        <v>2</v>
      </c>
      <c r="Q232">
        <f t="shared" ca="1" si="888"/>
        <v>56</v>
      </c>
      <c r="R232">
        <f t="shared" ca="1" si="889"/>
        <v>24</v>
      </c>
      <c r="S232">
        <f t="shared" ca="1" si="890"/>
        <v>6</v>
      </c>
      <c r="T232">
        <f t="shared" ca="1" si="891"/>
        <v>122</v>
      </c>
      <c r="U232" t="str">
        <f t="shared" ca="1" si="875"/>
        <v>877993975943Kurtis Atkins</v>
      </c>
      <c r="V232">
        <f t="shared" ca="1" si="892"/>
        <v>27</v>
      </c>
      <c r="W232">
        <f t="shared" si="893"/>
        <v>231</v>
      </c>
      <c r="X232" t="e">
        <f t="shared" ca="1" si="894"/>
        <v>#N/A</v>
      </c>
      <c r="Y232">
        <f t="shared" ca="1" si="895"/>
        <v>13</v>
      </c>
      <c r="Z232" t="str">
        <f t="shared" ca="1" si="896"/>
        <v>986Kurtis Atkinszz</v>
      </c>
      <c r="AA232">
        <f t="shared" ca="1" si="897"/>
        <v>20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>
        <f t="shared" ca="1" si="876"/>
        <v>22.01</v>
      </c>
      <c r="DW232" t="str">
        <f t="shared" ca="1" si="996"/>
        <v>WON</v>
      </c>
      <c r="DX232">
        <f t="shared" ca="1" si="997"/>
        <v>6</v>
      </c>
      <c r="DY232">
        <f t="shared" ca="1" si="998"/>
        <v>2</v>
      </c>
      <c r="DZ232">
        <f t="shared" ca="1" si="999"/>
        <v>0</v>
      </c>
      <c r="EA232">
        <f t="shared" ca="1" si="1000"/>
        <v>1</v>
      </c>
      <c r="EB232">
        <f t="shared" ca="1" si="1001"/>
        <v>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108</v>
      </c>
      <c r="EG232">
        <f t="shared" ca="1" si="1006"/>
        <v>13</v>
      </c>
      <c r="EH232">
        <f t="shared" ca="1" si="1007"/>
        <v>22.99</v>
      </c>
      <c r="EI232" t="str">
        <f t="shared" ca="1" si="1008"/>
        <v>LOST</v>
      </c>
      <c r="EJ232">
        <f t="shared" ca="1" si="1009"/>
        <v>8</v>
      </c>
      <c r="EK232">
        <f t="shared" ca="1" si="1010"/>
        <v>1</v>
      </c>
      <c r="EL232">
        <f t="shared" ca="1" si="1011"/>
        <v>0</v>
      </c>
      <c r="EM232">
        <f t="shared" ca="1" si="1012"/>
        <v>0</v>
      </c>
      <c r="EN232">
        <f t="shared" ca="1" si="1013"/>
        <v>0</v>
      </c>
      <c r="EO232">
        <f t="shared" ca="1" si="1014"/>
        <v>0</v>
      </c>
      <c r="EP232">
        <f t="shared" ca="1" si="1015"/>
        <v>0</v>
      </c>
      <c r="EQ232">
        <f t="shared" ca="1" si="1016"/>
        <v>65</v>
      </c>
      <c r="ER232">
        <f t="shared" ca="1" si="1017"/>
        <v>0</v>
      </c>
      <c r="ES232">
        <f t="shared" ca="1" si="1018"/>
        <v>0</v>
      </c>
      <c r="ET232">
        <f t="shared" ca="1" si="1019"/>
        <v>18.329999999999998</v>
      </c>
      <c r="EU232" t="str">
        <f t="shared" ca="1" si="1020"/>
        <v>WON</v>
      </c>
      <c r="EV232">
        <f t="shared" ca="1" si="1021"/>
        <v>4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2</v>
      </c>
      <c r="FC232">
        <f t="shared" ca="1" si="1028"/>
        <v>60</v>
      </c>
      <c r="FD232">
        <f t="shared" ca="1" si="1029"/>
        <v>0</v>
      </c>
      <c r="FE232">
        <f t="shared" ca="1" si="1030"/>
        <v>0</v>
      </c>
      <c r="FF232">
        <f t="shared" ca="1" si="1031"/>
        <v>19.52</v>
      </c>
      <c r="FG232" t="str">
        <f t="shared" ca="1" si="1032"/>
        <v>WON</v>
      </c>
      <c r="FH232">
        <f t="shared" ca="1" si="1033"/>
        <v>2</v>
      </c>
      <c r="FI232">
        <f t="shared" ca="1" si="1034"/>
        <v>3</v>
      </c>
      <c r="FJ232">
        <f t="shared" ca="1" si="1035"/>
        <v>0</v>
      </c>
      <c r="FK232">
        <f t="shared" ca="1" si="1036"/>
        <v>1</v>
      </c>
      <c r="FL232">
        <f t="shared" ca="1" si="1037"/>
        <v>0</v>
      </c>
      <c r="FM232">
        <f t="shared" ca="1" si="1038"/>
        <v>5</v>
      </c>
      <c r="FN232">
        <f t="shared" ca="1" si="1039"/>
        <v>10</v>
      </c>
      <c r="FO232">
        <f t="shared" ca="1" si="1040"/>
        <v>16</v>
      </c>
      <c r="FP232">
        <f t="shared" ca="1" si="1041"/>
        <v>0</v>
      </c>
      <c r="FQ232">
        <f t="shared" ca="1" si="1042"/>
        <v>0</v>
      </c>
      <c r="FR232">
        <f t="shared" ca="1" si="1043"/>
        <v>25.36</v>
      </c>
      <c r="FS232" t="str">
        <f t="shared" ca="1" si="1044"/>
        <v>WON</v>
      </c>
      <c r="FT232">
        <f t="shared" ca="1" si="1045"/>
        <v>5</v>
      </c>
      <c r="FU232">
        <f t="shared" ca="1" si="1046"/>
        <v>0</v>
      </c>
      <c r="FV232">
        <f t="shared" ca="1" si="1047"/>
        <v>2</v>
      </c>
      <c r="FW232">
        <f t="shared" ca="1" si="1048"/>
        <v>2</v>
      </c>
      <c r="FX232">
        <f t="shared" ca="1" si="1049"/>
        <v>8</v>
      </c>
      <c r="FY232">
        <f t="shared" ca="1" si="1050"/>
        <v>20</v>
      </c>
      <c r="FZ232">
        <f t="shared" ca="1" si="1051"/>
        <v>0</v>
      </c>
      <c r="GA232">
        <f t="shared" ca="1" si="1052"/>
        <v>32</v>
      </c>
      <c r="GB232">
        <f t="shared" ca="1" si="1053"/>
        <v>0</v>
      </c>
      <c r="GC232">
        <f t="shared" ca="1" si="1054"/>
        <v>96</v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>
        <f t="shared" ca="1" si="1067"/>
        <v>23.08</v>
      </c>
      <c r="GQ232" t="str">
        <f t="shared" ca="1" si="1068"/>
        <v>WON</v>
      </c>
      <c r="GR232">
        <f t="shared" ca="1" si="1069"/>
        <v>5</v>
      </c>
      <c r="GS232">
        <f t="shared" ca="1" si="1070"/>
        <v>0</v>
      </c>
      <c r="GT232">
        <f t="shared" ca="1" si="1071"/>
        <v>1</v>
      </c>
      <c r="GU232">
        <f t="shared" ca="1" si="1072"/>
        <v>2</v>
      </c>
      <c r="GV232">
        <f t="shared" ca="1" si="1073"/>
        <v>8</v>
      </c>
      <c r="GW232">
        <f t="shared" ca="1" si="1074"/>
        <v>20</v>
      </c>
      <c r="GX232">
        <f t="shared" ca="1" si="1075"/>
        <v>0</v>
      </c>
      <c r="GY232">
        <f t="shared" ca="1" si="1076"/>
        <v>10</v>
      </c>
      <c r="GZ232">
        <f t="shared" ca="1" si="1077"/>
        <v>20</v>
      </c>
      <c r="HA232">
        <f t="shared" ca="1" si="1078"/>
        <v>0</v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13</v>
      </c>
      <c r="G233">
        <f t="shared" ca="1" si="879"/>
        <v>8</v>
      </c>
      <c r="H233">
        <f t="shared" ca="1" si="880"/>
        <v>61.53846153846154</v>
      </c>
      <c r="I233">
        <f t="shared" ca="1" si="874"/>
        <v>25.72384615384615</v>
      </c>
      <c r="J233">
        <f t="shared" ca="1" si="881"/>
        <v>33.723846153846154</v>
      </c>
      <c r="K233">
        <f t="shared" ca="1" si="882"/>
        <v>33.723846130546157</v>
      </c>
      <c r="L233">
        <f t="shared" ca="1" si="883"/>
        <v>2</v>
      </c>
      <c r="M233">
        <f t="shared" ca="1" si="884"/>
        <v>28.9</v>
      </c>
      <c r="N233">
        <f t="shared" ca="1" si="885"/>
        <v>18</v>
      </c>
      <c r="O233">
        <f t="shared" ca="1" si="886"/>
        <v>28.899999976699998</v>
      </c>
      <c r="P233">
        <f t="shared" ca="1" si="887"/>
        <v>2</v>
      </c>
      <c r="Q233">
        <f t="shared" ca="1" si="888"/>
        <v>49</v>
      </c>
      <c r="R233">
        <f t="shared" ca="1" si="889"/>
        <v>24</v>
      </c>
      <c r="S233">
        <f t="shared" ca="1" si="890"/>
        <v>7</v>
      </c>
      <c r="T233">
        <f t="shared" ca="1" si="891"/>
        <v>118</v>
      </c>
      <c r="U233" t="str">
        <f t="shared" ca="1" si="875"/>
        <v>881992975950Darryl Pilgrim</v>
      </c>
      <c r="V233">
        <f t="shared" ca="1" si="892"/>
        <v>31</v>
      </c>
      <c r="W233">
        <f t="shared" si="893"/>
        <v>232</v>
      </c>
      <c r="X233" t="e">
        <f t="shared" ca="1" si="894"/>
        <v>#N/A</v>
      </c>
      <c r="Y233">
        <f t="shared" ca="1" si="895"/>
        <v>12</v>
      </c>
      <c r="Z233" t="str">
        <f t="shared" ca="1" si="896"/>
        <v>987Darryl Pilgrimzz</v>
      </c>
      <c r="AA233">
        <f t="shared" ca="1" si="897"/>
        <v>23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>
        <f t="shared" ca="1" si="876"/>
        <v>22.19</v>
      </c>
      <c r="DW233" t="str">
        <f t="shared" ca="1" si="996"/>
        <v>LOST</v>
      </c>
      <c r="DX233">
        <f t="shared" ca="1" si="997"/>
        <v>4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60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26.54</v>
      </c>
      <c r="EI233" t="str">
        <f t="shared" ca="1" si="1008"/>
        <v>LOST</v>
      </c>
      <c r="EJ233">
        <f t="shared" ca="1" si="1009"/>
        <v>3</v>
      </c>
      <c r="EK233">
        <f t="shared" ca="1" si="1010"/>
        <v>1</v>
      </c>
      <c r="EL233">
        <f t="shared" ca="1" si="1011"/>
        <v>0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0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25.97</v>
      </c>
      <c r="EU233" t="str">
        <f t="shared" ca="1" si="1020"/>
        <v>WON</v>
      </c>
      <c r="EV233">
        <f t="shared" ca="1" si="1021"/>
        <v>2</v>
      </c>
      <c r="EW233">
        <f t="shared" ca="1" si="1022"/>
        <v>1</v>
      </c>
      <c r="EX233">
        <f t="shared" ca="1" si="1023"/>
        <v>2</v>
      </c>
      <c r="EY233">
        <f t="shared" ca="1" si="1024"/>
        <v>1</v>
      </c>
      <c r="EZ233">
        <f t="shared" ca="1" si="1025"/>
        <v>0</v>
      </c>
      <c r="FA233">
        <f t="shared" ca="1" si="1026"/>
        <v>0</v>
      </c>
      <c r="FB233">
        <f t="shared" ca="1" si="1027"/>
        <v>8</v>
      </c>
      <c r="FC233">
        <f t="shared" ca="1" si="1028"/>
        <v>32</v>
      </c>
      <c r="FD233">
        <f t="shared" ca="1" si="1029"/>
        <v>36</v>
      </c>
      <c r="FE233">
        <f t="shared" ca="1" si="1030"/>
        <v>0</v>
      </c>
      <c r="FF233">
        <f t="shared" ca="1" si="1031"/>
        <v>24.89</v>
      </c>
      <c r="FG233" t="str">
        <f t="shared" ca="1" si="1032"/>
        <v>WON</v>
      </c>
      <c r="FH233">
        <f t="shared" ca="1" si="1033"/>
        <v>6</v>
      </c>
      <c r="FI233">
        <f t="shared" ca="1" si="1034"/>
        <v>1</v>
      </c>
      <c r="FJ233">
        <f t="shared" ca="1" si="1035"/>
        <v>0</v>
      </c>
      <c r="FK233">
        <f t="shared" ca="1" si="1036"/>
        <v>2</v>
      </c>
      <c r="FL233">
        <f t="shared" ca="1" si="1037"/>
        <v>56</v>
      </c>
      <c r="FM233">
        <f t="shared" ca="1" si="1038"/>
        <v>0</v>
      </c>
      <c r="FN233">
        <f t="shared" ca="1" si="1039"/>
        <v>8</v>
      </c>
      <c r="FO233">
        <f t="shared" ca="1" si="1040"/>
        <v>0</v>
      </c>
      <c r="FP233">
        <f t="shared" ca="1" si="1041"/>
        <v>106</v>
      </c>
      <c r="FQ233">
        <f t="shared" ca="1" si="1042"/>
        <v>36</v>
      </c>
      <c r="FR233">
        <f t="shared" ca="1" si="1043"/>
        <v>28.9</v>
      </c>
      <c r="FS233" t="str">
        <f t="shared" ca="1" si="1044"/>
        <v>WON</v>
      </c>
      <c r="FT233">
        <f t="shared" ca="1" si="1045"/>
        <v>1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40</v>
      </c>
      <c r="FY233">
        <f t="shared" ca="1" si="1050"/>
        <v>40</v>
      </c>
      <c r="FZ233">
        <f t="shared" ca="1" si="1051"/>
        <v>41</v>
      </c>
      <c r="GA233">
        <f t="shared" ca="1" si="1052"/>
        <v>10</v>
      </c>
      <c r="GB233">
        <f t="shared" ca="1" si="1053"/>
        <v>0</v>
      </c>
      <c r="GC233">
        <f t="shared" ca="1" si="1054"/>
        <v>0</v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>
        <f t="shared" ca="1" si="1067"/>
        <v>25.52</v>
      </c>
      <c r="GQ233" t="str">
        <f t="shared" ca="1" si="1068"/>
        <v>LOST</v>
      </c>
      <c r="GR233">
        <f t="shared" ca="1" si="1069"/>
        <v>3</v>
      </c>
      <c r="GS233">
        <f t="shared" ca="1" si="1070"/>
        <v>2</v>
      </c>
      <c r="GT233">
        <f t="shared" ca="1" si="1071"/>
        <v>0</v>
      </c>
      <c r="GU233">
        <f t="shared" ca="1" si="1072"/>
        <v>1</v>
      </c>
      <c r="GV233">
        <f t="shared" ca="1" si="1073"/>
        <v>5</v>
      </c>
      <c r="GW233">
        <f t="shared" ca="1" si="1074"/>
        <v>0</v>
      </c>
      <c r="GX233">
        <f t="shared" ca="1" si="1075"/>
        <v>0</v>
      </c>
      <c r="GY233">
        <f t="shared" ca="1" si="1076"/>
        <v>54</v>
      </c>
      <c r="GZ233">
        <f t="shared" ca="1" si="1077"/>
        <v>0</v>
      </c>
      <c r="HA233">
        <f t="shared" ca="1" si="1078"/>
        <v>0</v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12</v>
      </c>
      <c r="G234">
        <f t="shared" ca="1" si="879"/>
        <v>6</v>
      </c>
      <c r="H234">
        <f t="shared" ca="1" si="880"/>
        <v>50</v>
      </c>
      <c r="I234">
        <f t="shared" ca="1" si="874"/>
        <v>24.567499999999999</v>
      </c>
      <c r="J234">
        <f t="shared" ca="1" si="881"/>
        <v>30.567499999999999</v>
      </c>
      <c r="K234">
        <f t="shared" ca="1" si="882"/>
        <v>30.567499976600001</v>
      </c>
      <c r="L234">
        <f t="shared" ca="1" si="883"/>
        <v>2</v>
      </c>
      <c r="M234">
        <f t="shared" ca="1" si="884"/>
        <v>27.08</v>
      </c>
      <c r="N234">
        <f t="shared" ca="1" si="885"/>
        <v>35</v>
      </c>
      <c r="O234">
        <f t="shared" ca="1" si="886"/>
        <v>27.0799999766</v>
      </c>
      <c r="P234">
        <f t="shared" ca="1" si="887"/>
        <v>2</v>
      </c>
      <c r="Q234">
        <f t="shared" ca="1" si="888"/>
        <v>57</v>
      </c>
      <c r="R234">
        <f t="shared" ca="1" si="889"/>
        <v>18</v>
      </c>
      <c r="S234">
        <f t="shared" ca="1" si="890"/>
        <v>7</v>
      </c>
      <c r="T234">
        <f t="shared" ca="1" si="891"/>
        <v>114</v>
      </c>
      <c r="U234" t="str">
        <f t="shared" ca="1" si="875"/>
        <v>885992981942Kirk DeRuyter</v>
      </c>
      <c r="V234">
        <f t="shared" ca="1" si="892"/>
        <v>34</v>
      </c>
      <c r="W234">
        <f t="shared" si="893"/>
        <v>233</v>
      </c>
      <c r="X234" t="e">
        <f t="shared" ca="1" si="894"/>
        <v>#N/A</v>
      </c>
      <c r="Y234">
        <f t="shared" ca="1" si="895"/>
        <v>9</v>
      </c>
      <c r="Z234" t="str">
        <f t="shared" ca="1" si="896"/>
        <v>990Kirk DeRuyterzz</v>
      </c>
      <c r="AA234">
        <f t="shared" ca="1" si="897"/>
        <v>47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>
        <f t="shared" ca="1" si="876"/>
        <v>24.67</v>
      </c>
      <c r="DW234" t="str">
        <f t="shared" ca="1" si="996"/>
        <v>LOST</v>
      </c>
      <c r="DX234">
        <f t="shared" ca="1" si="997"/>
        <v>5</v>
      </c>
      <c r="DY234">
        <f t="shared" ca="1" si="998"/>
        <v>0</v>
      </c>
      <c r="DZ234">
        <f t="shared" ca="1" si="999"/>
        <v>0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0</v>
      </c>
      <c r="EE234">
        <f t="shared" ca="1" si="1004"/>
        <v>0</v>
      </c>
      <c r="EF234">
        <f t="shared" ca="1" si="1005"/>
        <v>0</v>
      </c>
      <c r="EG234">
        <f t="shared" ca="1" si="1006"/>
        <v>0</v>
      </c>
      <c r="EH234">
        <f t="shared" ca="1" si="1007"/>
        <v>26.84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1</v>
      </c>
      <c r="EM234">
        <f t="shared" ca="1" si="1012"/>
        <v>1</v>
      </c>
      <c r="EN234">
        <f t="shared" ca="1" si="1013"/>
        <v>0</v>
      </c>
      <c r="EO234">
        <f t="shared" ca="1" si="1014"/>
        <v>16</v>
      </c>
      <c r="EP234">
        <f t="shared" ca="1" si="1015"/>
        <v>8</v>
      </c>
      <c r="EQ234">
        <f t="shared" ca="1" si="1016"/>
        <v>40</v>
      </c>
      <c r="ER234">
        <f t="shared" ca="1" si="1017"/>
        <v>0</v>
      </c>
      <c r="ES234">
        <f t="shared" ca="1" si="1018"/>
        <v>0</v>
      </c>
      <c r="ET234">
        <f t="shared" ca="1" si="1019"/>
        <v>24.15</v>
      </c>
      <c r="EU234" t="str">
        <f t="shared" ca="1" si="1020"/>
        <v>LOST</v>
      </c>
      <c r="EV234">
        <f t="shared" ca="1" si="1021"/>
        <v>5</v>
      </c>
      <c r="EW234">
        <f t="shared" ca="1" si="1022"/>
        <v>2</v>
      </c>
      <c r="EX234">
        <f t="shared" ca="1" si="1023"/>
        <v>0</v>
      </c>
      <c r="EY234">
        <f t="shared" ca="1" si="1024"/>
        <v>0</v>
      </c>
      <c r="EZ234">
        <f t="shared" ca="1" si="1025"/>
        <v>0</v>
      </c>
      <c r="FA234">
        <f t="shared" ca="1" si="1026"/>
        <v>24</v>
      </c>
      <c r="FB234">
        <f t="shared" ca="1" si="1027"/>
        <v>0</v>
      </c>
      <c r="FC234">
        <f t="shared" ca="1" si="1028"/>
        <v>0</v>
      </c>
      <c r="FD234">
        <f t="shared" ca="1" si="1029"/>
        <v>32</v>
      </c>
      <c r="FE234">
        <f t="shared" ca="1" si="1030"/>
        <v>0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20.14</v>
      </c>
      <c r="FS234" t="str">
        <f t="shared" ca="1" si="1044"/>
        <v>WON</v>
      </c>
      <c r="FT234">
        <f t="shared" ca="1" si="1045"/>
        <v>4</v>
      </c>
      <c r="FU234">
        <f t="shared" ca="1" si="1046"/>
        <v>1</v>
      </c>
      <c r="FV234">
        <f t="shared" ca="1" si="1047"/>
        <v>0</v>
      </c>
      <c r="FW234">
        <f t="shared" ca="1" si="1048"/>
        <v>1</v>
      </c>
      <c r="FX234">
        <f t="shared" ca="1" si="1049"/>
        <v>0</v>
      </c>
      <c r="FY234">
        <f t="shared" ca="1" si="1050"/>
        <v>38</v>
      </c>
      <c r="FZ234">
        <f t="shared" ca="1" si="1051"/>
        <v>32</v>
      </c>
      <c r="GA234">
        <f t="shared" ca="1" si="1052"/>
        <v>0</v>
      </c>
      <c r="GB234">
        <f t="shared" ca="1" si="1053"/>
        <v>24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>
        <f t="shared" ca="1" si="1067"/>
        <v>25.33</v>
      </c>
      <c r="GQ234" t="str">
        <f t="shared" ca="1" si="1068"/>
        <v>LOST</v>
      </c>
      <c r="GR234">
        <f t="shared" ca="1" si="1069"/>
        <v>4</v>
      </c>
      <c r="GS234">
        <f t="shared" ca="1" si="1070"/>
        <v>1</v>
      </c>
      <c r="GT234">
        <f t="shared" ca="1" si="1071"/>
        <v>1</v>
      </c>
      <c r="GU234">
        <f t="shared" ca="1" si="1072"/>
        <v>1</v>
      </c>
      <c r="GV234">
        <f t="shared" ca="1" si="1073"/>
        <v>40</v>
      </c>
      <c r="GW234">
        <f t="shared" ca="1" si="1074"/>
        <v>0</v>
      </c>
      <c r="GX234">
        <f t="shared" ca="1" si="1075"/>
        <v>0</v>
      </c>
      <c r="GY234">
        <f t="shared" ca="1" si="1076"/>
        <v>0</v>
      </c>
      <c r="GZ234">
        <f t="shared" ca="1" si="1077"/>
        <v>0</v>
      </c>
      <c r="HA234">
        <f t="shared" ca="1" si="1078"/>
        <v>0</v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7</v>
      </c>
      <c r="G235">
        <f t="shared" ca="1" si="879"/>
        <v>4</v>
      </c>
      <c r="H235">
        <f t="shared" ca="1" si="880"/>
        <v>57.142857142857139</v>
      </c>
      <c r="I235">
        <f t="shared" ca="1" si="874"/>
        <v>23.580000000000005</v>
      </c>
      <c r="J235">
        <f t="shared" ca="1" si="881"/>
        <v>27.580000000000005</v>
      </c>
      <c r="K235">
        <f t="shared" ca="1" si="882"/>
        <v>27.579999976500005</v>
      </c>
      <c r="L235">
        <f t="shared" ca="1" si="883"/>
        <v>2</v>
      </c>
      <c r="M235">
        <f t="shared" ca="1" si="884"/>
        <v>26.64</v>
      </c>
      <c r="N235">
        <f t="shared" ca="1" si="885"/>
        <v>45</v>
      </c>
      <c r="O235">
        <f t="shared" ca="1" si="886"/>
        <v>26.6399999765</v>
      </c>
      <c r="P235">
        <f t="shared" ca="1" si="887"/>
        <v>2</v>
      </c>
      <c r="Q235">
        <f t="shared" ca="1" si="888"/>
        <v>25</v>
      </c>
      <c r="R235">
        <f t="shared" ca="1" si="889"/>
        <v>14</v>
      </c>
      <c r="S235">
        <f t="shared" ca="1" si="890"/>
        <v>4</v>
      </c>
      <c r="T235">
        <f t="shared" ca="1" si="891"/>
        <v>65</v>
      </c>
      <c r="U235" t="str">
        <f t="shared" ca="1" si="875"/>
        <v>934995985974Shane Edwards</v>
      </c>
      <c r="V235">
        <f t="shared" ca="1" si="892"/>
        <v>69</v>
      </c>
      <c r="W235">
        <f t="shared" si="893"/>
        <v>234</v>
      </c>
      <c r="X235" t="e">
        <f t="shared" ca="1" si="894"/>
        <v>#N/A</v>
      </c>
      <c r="Y235">
        <f t="shared" ca="1" si="895"/>
        <v>6</v>
      </c>
      <c r="Z235" t="str">
        <f t="shared" ca="1" si="896"/>
        <v>993Shane Edwardszz</v>
      </c>
      <c r="AA235">
        <f t="shared" ca="1" si="897"/>
        <v>67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>
        <f t="shared" ca="1" si="876"/>
        <v>25.01</v>
      </c>
      <c r="DW235" t="str">
        <f t="shared" ca="1" si="996"/>
        <v>LOST</v>
      </c>
      <c r="DX235">
        <f t="shared" ca="1" si="997"/>
        <v>5</v>
      </c>
      <c r="DY235">
        <f t="shared" ca="1" si="998"/>
        <v>3</v>
      </c>
      <c r="DZ235">
        <f t="shared" ca="1" si="999"/>
        <v>1</v>
      </c>
      <c r="EA235">
        <f t="shared" ca="1" si="1000"/>
        <v>1</v>
      </c>
      <c r="EB235">
        <f t="shared" ca="1" si="1001"/>
        <v>40</v>
      </c>
      <c r="EC235">
        <f t="shared" ca="1" si="1002"/>
        <v>0</v>
      </c>
      <c r="ED235">
        <f t="shared" ca="1" si="1003"/>
        <v>4</v>
      </c>
      <c r="EE235">
        <f t="shared" ca="1" si="1004"/>
        <v>0</v>
      </c>
      <c r="EF235">
        <f t="shared" ca="1" si="1005"/>
        <v>0</v>
      </c>
      <c r="EG235">
        <f t="shared" ca="1" si="1006"/>
        <v>0</v>
      </c>
      <c r="EH235">
        <f t="shared" ca="1" si="1007"/>
        <v>20.51</v>
      </c>
      <c r="EI235" t="str">
        <f t="shared" ca="1" si="1008"/>
        <v>LOST</v>
      </c>
      <c r="EJ235">
        <f t="shared" ca="1" si="1009"/>
        <v>4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40</v>
      </c>
      <c r="EO235">
        <f t="shared" ca="1" si="1014"/>
        <v>20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26.64</v>
      </c>
      <c r="EU235" t="str">
        <f t="shared" ca="1" si="1020"/>
        <v>WON</v>
      </c>
      <c r="EV235">
        <f t="shared" ca="1" si="1021"/>
        <v>1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68</v>
      </c>
      <c r="FB235">
        <f t="shared" ca="1" si="1027"/>
        <v>0</v>
      </c>
      <c r="FC235">
        <f t="shared" ca="1" si="1028"/>
        <v>35</v>
      </c>
      <c r="FD235">
        <f t="shared" ca="1" si="1029"/>
        <v>32</v>
      </c>
      <c r="FE235">
        <f t="shared" ca="1" si="1030"/>
        <v>0</v>
      </c>
      <c r="FF235">
        <f t="shared" ca="1" si="1031"/>
        <v>22.28</v>
      </c>
      <c r="FG235" t="str">
        <f t="shared" ca="1" si="1032"/>
        <v>LOST</v>
      </c>
      <c r="FH235">
        <f t="shared" ca="1" si="1033"/>
        <v>2</v>
      </c>
      <c r="FI235">
        <f t="shared" ca="1" si="1034"/>
        <v>2</v>
      </c>
      <c r="FJ235">
        <f t="shared" ca="1" si="1035"/>
        <v>0</v>
      </c>
      <c r="FK235">
        <f t="shared" ca="1" si="1036"/>
        <v>0</v>
      </c>
      <c r="FL235">
        <f t="shared" ca="1" si="1037"/>
        <v>0</v>
      </c>
      <c r="FM235">
        <f t="shared" ca="1" si="1038"/>
        <v>0</v>
      </c>
      <c r="FN235">
        <f t="shared" ca="1" si="1039"/>
        <v>0</v>
      </c>
      <c r="FO235">
        <f t="shared" ca="1" si="1040"/>
        <v>0</v>
      </c>
      <c r="FP235">
        <f t="shared" ca="1" si="1041"/>
        <v>0</v>
      </c>
      <c r="FQ235">
        <f t="shared" ca="1" si="1042"/>
        <v>0</v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>
        <f t="shared" ca="1" si="1067"/>
        <v>25.28</v>
      </c>
      <c r="GQ235" t="str">
        <f t="shared" ca="1" si="1068"/>
        <v>WON</v>
      </c>
      <c r="GR235">
        <f t="shared" ca="1" si="1069"/>
        <v>3</v>
      </c>
      <c r="GS235">
        <f t="shared" ca="1" si="1070"/>
        <v>1</v>
      </c>
      <c r="GT235">
        <f t="shared" ca="1" si="1071"/>
        <v>2</v>
      </c>
      <c r="GU235">
        <f t="shared" ca="1" si="1072"/>
        <v>1</v>
      </c>
      <c r="GV235">
        <f t="shared" ca="1" si="1073"/>
        <v>0</v>
      </c>
      <c r="GW235">
        <f t="shared" ca="1" si="1074"/>
        <v>43</v>
      </c>
      <c r="GX235">
        <f t="shared" ca="1" si="1075"/>
        <v>32</v>
      </c>
      <c r="GY235">
        <f t="shared" ca="1" si="1076"/>
        <v>0</v>
      </c>
      <c r="GZ235">
        <f t="shared" ca="1" si="1077"/>
        <v>24</v>
      </c>
      <c r="HA235">
        <f t="shared" ca="1" si="1078"/>
        <v>0</v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14</v>
      </c>
      <c r="G236">
        <f t="shared" ca="1" si="879"/>
        <v>13</v>
      </c>
      <c r="H236">
        <f t="shared" ca="1" si="880"/>
        <v>92.857142857142861</v>
      </c>
      <c r="I236">
        <f t="shared" ca="1" si="874"/>
        <v>27.550000000000004</v>
      </c>
      <c r="J236">
        <f t="shared" ca="1" si="881"/>
        <v>40.550000000000004</v>
      </c>
      <c r="K236">
        <f t="shared" ca="1" si="882"/>
        <v>40.549999976400002</v>
      </c>
      <c r="L236">
        <f t="shared" ca="1" si="883"/>
        <v>2</v>
      </c>
      <c r="M236">
        <f t="shared" ca="1" si="884"/>
        <v>34.159999999999997</v>
      </c>
      <c r="N236">
        <f t="shared" ca="1" si="885"/>
        <v>1</v>
      </c>
      <c r="O236">
        <f t="shared" ca="1" si="886"/>
        <v>34.159999976399995</v>
      </c>
      <c r="P236">
        <f t="shared" ca="1" si="887"/>
        <v>2</v>
      </c>
      <c r="Q236">
        <f t="shared" ca="1" si="888"/>
        <v>81</v>
      </c>
      <c r="R236">
        <f t="shared" ca="1" si="889"/>
        <v>27</v>
      </c>
      <c r="S236">
        <f t="shared" ca="1" si="890"/>
        <v>11</v>
      </c>
      <c r="T236">
        <f t="shared" ca="1" si="891"/>
        <v>168</v>
      </c>
      <c r="U236" t="str">
        <f t="shared" ca="1" si="875"/>
        <v>831988972918Steve Ferguson</v>
      </c>
      <c r="V236">
        <f t="shared" ca="1" si="892"/>
        <v>5</v>
      </c>
      <c r="W236">
        <f t="shared" si="893"/>
        <v>235</v>
      </c>
      <c r="X236" t="e">
        <f t="shared" ca="1" si="894"/>
        <v>#N/A</v>
      </c>
      <c r="Y236">
        <f t="shared" ca="1" si="895"/>
        <v>17</v>
      </c>
      <c r="Z236" t="str">
        <f t="shared" ca="1" si="896"/>
        <v>982Steve Fergusonzz</v>
      </c>
      <c r="AA236">
        <f t="shared" ca="1" si="897"/>
        <v>6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>
        <f t="shared" ca="1" si="876"/>
        <v>26.7</v>
      </c>
      <c r="DW236" t="str">
        <f t="shared" ca="1" si="996"/>
        <v>WON</v>
      </c>
      <c r="DX236">
        <f t="shared" ca="1" si="997"/>
        <v>5</v>
      </c>
      <c r="DY236">
        <f t="shared" ca="1" si="998"/>
        <v>2</v>
      </c>
      <c r="DZ236">
        <f t="shared" ca="1" si="999"/>
        <v>1</v>
      </c>
      <c r="EA236">
        <f t="shared" ca="1" si="1000"/>
        <v>1</v>
      </c>
      <c r="EB236">
        <f t="shared" ca="1" si="1001"/>
        <v>0</v>
      </c>
      <c r="EC236">
        <f t="shared" ca="1" si="1002"/>
        <v>0</v>
      </c>
      <c r="ED236">
        <f t="shared" ca="1" si="1003"/>
        <v>136</v>
      </c>
      <c r="EE236">
        <f t="shared" ca="1" si="1004"/>
        <v>40</v>
      </c>
      <c r="EF236">
        <f t="shared" ca="1" si="1005"/>
        <v>65</v>
      </c>
      <c r="EG236">
        <f t="shared" ca="1" si="1006"/>
        <v>0</v>
      </c>
      <c r="EH236">
        <f t="shared" ca="1" si="1007"/>
        <v>34.159999999999997</v>
      </c>
      <c r="EI236" t="str">
        <f t="shared" ca="1" si="1008"/>
        <v>WON</v>
      </c>
      <c r="EJ236">
        <f t="shared" ca="1" si="1009"/>
        <v>7</v>
      </c>
      <c r="EK236">
        <f t="shared" ca="1" si="1010"/>
        <v>2</v>
      </c>
      <c r="EL236">
        <f t="shared" ca="1" si="1011"/>
        <v>1</v>
      </c>
      <c r="EM236">
        <f t="shared" ca="1" si="1012"/>
        <v>2</v>
      </c>
      <c r="EN236">
        <f t="shared" ca="1" si="1013"/>
        <v>12</v>
      </c>
      <c r="EO236">
        <f t="shared" ca="1" si="1014"/>
        <v>40</v>
      </c>
      <c r="EP236">
        <f t="shared" ca="1" si="1015"/>
        <v>40</v>
      </c>
      <c r="EQ236">
        <f t="shared" ca="1" si="1016"/>
        <v>95</v>
      </c>
      <c r="ER236">
        <f t="shared" ca="1" si="1017"/>
        <v>0</v>
      </c>
      <c r="ES236">
        <f t="shared" ca="1" si="1018"/>
        <v>0</v>
      </c>
      <c r="ET236">
        <f t="shared" ca="1" si="1019"/>
        <v>25.91</v>
      </c>
      <c r="EU236" t="str">
        <f t="shared" ca="1" si="1020"/>
        <v>WON</v>
      </c>
      <c r="EV236">
        <f t="shared" ca="1" si="1021"/>
        <v>5</v>
      </c>
      <c r="EW236">
        <f t="shared" ca="1" si="1022"/>
        <v>2</v>
      </c>
      <c r="EX236">
        <f t="shared" ca="1" si="1023"/>
        <v>1</v>
      </c>
      <c r="EY236">
        <f t="shared" ca="1" si="1024"/>
        <v>1</v>
      </c>
      <c r="EZ236">
        <f t="shared" ca="1" si="1025"/>
        <v>0</v>
      </c>
      <c r="FA236">
        <f t="shared" ca="1" si="1026"/>
        <v>16</v>
      </c>
      <c r="FB236">
        <f t="shared" ca="1" si="1027"/>
        <v>25</v>
      </c>
      <c r="FC236">
        <f t="shared" ca="1" si="1028"/>
        <v>44</v>
      </c>
      <c r="FD236">
        <f t="shared" ca="1" si="1029"/>
        <v>0</v>
      </c>
      <c r="FE236">
        <f t="shared" ca="1" si="1030"/>
        <v>0</v>
      </c>
      <c r="FF236">
        <f t="shared" ca="1" si="1031"/>
        <v>24.35</v>
      </c>
      <c r="FG236" t="str">
        <f t="shared" ca="1" si="1032"/>
        <v>WON</v>
      </c>
      <c r="FH236">
        <f t="shared" ca="1" si="1033"/>
        <v>7</v>
      </c>
      <c r="FI236">
        <f t="shared" ca="1" si="1034"/>
        <v>1</v>
      </c>
      <c r="FJ236">
        <f t="shared" ca="1" si="1035"/>
        <v>0</v>
      </c>
      <c r="FK236">
        <f t="shared" ca="1" si="1036"/>
        <v>1</v>
      </c>
      <c r="FL236">
        <f t="shared" ca="1" si="1037"/>
        <v>0</v>
      </c>
      <c r="FM236">
        <f t="shared" ca="1" si="1038"/>
        <v>0</v>
      </c>
      <c r="FN236">
        <f t="shared" ca="1" si="1039"/>
        <v>20</v>
      </c>
      <c r="FO236">
        <f t="shared" ca="1" si="1040"/>
        <v>72</v>
      </c>
      <c r="FP236">
        <f t="shared" ca="1" si="1041"/>
        <v>20</v>
      </c>
      <c r="FQ236">
        <f t="shared" ca="1" si="1042"/>
        <v>0</v>
      </c>
      <c r="FR236">
        <f t="shared" ca="1" si="1043"/>
        <v>27.42</v>
      </c>
      <c r="FS236" t="str">
        <f t="shared" ca="1" si="1044"/>
        <v>WON</v>
      </c>
      <c r="FT236">
        <f t="shared" ca="1" si="1045"/>
        <v>4</v>
      </c>
      <c r="FU236">
        <f t="shared" ca="1" si="1046"/>
        <v>3</v>
      </c>
      <c r="FV236">
        <f t="shared" ca="1" si="1047"/>
        <v>3</v>
      </c>
      <c r="FW236">
        <f t="shared" ca="1" si="1048"/>
        <v>1</v>
      </c>
      <c r="FX236">
        <f t="shared" ca="1" si="1049"/>
        <v>0</v>
      </c>
      <c r="FY236">
        <f t="shared" ca="1" si="1050"/>
        <v>44</v>
      </c>
      <c r="FZ236">
        <f t="shared" ca="1" si="1051"/>
        <v>0</v>
      </c>
      <c r="GA236">
        <f t="shared" ca="1" si="1052"/>
        <v>32</v>
      </c>
      <c r="GB236">
        <f t="shared" ca="1" si="1053"/>
        <v>4</v>
      </c>
      <c r="GC236">
        <f t="shared" ca="1" si="1054"/>
        <v>0</v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>
        <f t="shared" ca="1" si="1067"/>
        <v>22.63</v>
      </c>
      <c r="GQ236" t="str">
        <f t="shared" ca="1" si="1068"/>
        <v>LOST</v>
      </c>
      <c r="GR236">
        <f t="shared" ca="1" si="1069"/>
        <v>4</v>
      </c>
      <c r="GS236">
        <f t="shared" ca="1" si="1070"/>
        <v>3</v>
      </c>
      <c r="GT236">
        <f t="shared" ca="1" si="1071"/>
        <v>0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74</v>
      </c>
      <c r="GY236">
        <f t="shared" ca="1" si="1076"/>
        <v>0</v>
      </c>
      <c r="GZ236">
        <f t="shared" ca="1" si="1077"/>
        <v>48</v>
      </c>
      <c r="HA236">
        <f t="shared" ca="1" si="1078"/>
        <v>0</v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112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103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109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129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336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113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129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129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129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129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129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129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129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129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129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129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129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129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129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129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129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129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129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129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129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129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129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129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129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129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129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129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129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129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129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129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129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129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129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129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129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129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129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129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129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129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129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129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129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129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129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129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129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129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129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129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129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129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129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129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129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129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129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129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129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129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129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129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129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129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129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129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129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129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129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129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129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129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129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129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129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129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129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129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129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129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129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129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129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129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129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129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129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129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129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129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129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129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129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129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129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129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129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129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>
        <f t="shared" ca="1" si="1476"/>
        <v>237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129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>
        <f t="shared" ca="1" si="1476"/>
        <v>59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129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9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129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117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129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111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129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40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129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213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129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33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129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162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129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118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129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129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182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129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210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129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116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129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741</v>
      </c>
      <c r="C2" t="s">
        <v>744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290</v>
      </c>
      <c r="J2">
        <f ca="1">SUM($P2,$T2,$X2,$AB2,$AF2,$AJ2,$AN2,$AR2,$AV2,$AZ2,$BD2,$BH2,$BL2,$BP2,$BT2,$BX2,$CB2,$CF2,$CJ2,$CN2,$CR2,$CV2,$CZ2,$DD2,$DH2,$DL2)</f>
        <v>215</v>
      </c>
      <c r="K2">
        <f ca="1">I2-J2</f>
        <v>75</v>
      </c>
      <c r="L2">
        <f ca="1">SUM($Q2,$U2,$Y2,$AC2,$AG2,$AK2,$AO2,$AS2,$AW2,$BA2,$BE2,$BI2,$BM2,$BQ2,$BU2,$BY2,$CC2,$CG2,$CK2,$CO2,$CS2,$CW2,$DA2,$DE2,$DI2,$DM2)</f>
        <v>1040</v>
      </c>
      <c r="M2">
        <f ca="1">SUM($N2,$R2,$V2,$Z2,$AD2,$AH2,$AL2,$AP2,$AT2,$AX2,$BB2,$BF2,$BJ2,$BN2,$BR2,$BV2,$BZ2,$CD2,$CH2,$CL2,$CP2,$CT2,$CX2,$DB2,$DF2,$DJ2)</f>
        <v>104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>
        <f ca="1">IF(ISBLANK(INDIRECT("Week"&amp;LEFT(AT$1,1)&amp;"!G"&amp;$E2)),"",INDIRECT("Week"&amp;LEFT(AT$1,1)&amp;"!G"&amp;$E2))</f>
        <v>7</v>
      </c>
      <c r="AU2">
        <f ca="1">INDIRECT("Week"&amp;LEFT(AU$1,1)&amp;"!I"&amp;$E2)</f>
        <v>22</v>
      </c>
      <c r="AV2">
        <f ca="1">INDIRECT("Week"&amp;LEFT(AV$1,1)&amp;"!J"&amp;$E2)</f>
        <v>18</v>
      </c>
      <c r="AW2">
        <f ca="1">INDIRECT("Week"&amp;LEFT(AW$1,1)&amp;"!K"&amp;$E2)</f>
        <v>80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20</v>
      </c>
      <c r="AZ2">
        <f ca="1">INDIRECT("Week"&amp;LEFT(AZ$1,2)&amp;"!J"&amp;$E2)</f>
        <v>15</v>
      </c>
      <c r="BA2">
        <f ca="1">INDIRECT("Week"&amp;LEFT(BA$1,2)&amp;"!K"&amp;$E2)</f>
        <v>63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8</v>
      </c>
      <c r="BG2">
        <f ca="1">INDIRECT("Week"&amp;LEFT(BG$1,2)&amp;"!I"&amp;$E2)</f>
        <v>21</v>
      </c>
      <c r="BH2">
        <f ca="1">INDIRECT("Week"&amp;LEFT(BH$1,2)&amp;"!J"&amp;$E2)</f>
        <v>13</v>
      </c>
      <c r="BI2">
        <f ca="1">INDIRECT("Week"&amp;LEFT(BI$1,2)&amp;"!K"&amp;$E2)</f>
        <v>79</v>
      </c>
      <c r="BJ2">
        <f ca="1">IF(ISBLANK(INDIRECT("Week"&amp;LEFT(BJ$1,2)&amp;"!G"&amp;$E2)),"",INDIRECT("Week"&amp;LEFT(BJ$1,2)&amp;"!G"&amp;$E2))</f>
        <v>7</v>
      </c>
      <c r="BK2">
        <f ca="1">INDIRECT("Week"&amp;LEFT(BK$1,2)&amp;"!I"&amp;$E2)</f>
        <v>22</v>
      </c>
      <c r="BL2">
        <f ca="1">INDIRECT("Week"&amp;LEFT(BL$1,2)&amp;"!J"&amp;$E2)</f>
        <v>14</v>
      </c>
      <c r="BM2">
        <f ca="1">INDIRECT("Week"&amp;LEFT(BM$1,2)&amp;"!K"&amp;$E2)</f>
        <v>65</v>
      </c>
      <c r="BN2">
        <f ca="1">IF(ISBLANK(INDIRECT("Week"&amp;LEFT(BN$1,2)&amp;"!G"&amp;$E2)),"",INDIRECT("Week"&amp;LEFT(BN$1,2)&amp;"!G"&amp;$E2))</f>
        <v>9</v>
      </c>
      <c r="BO2">
        <f ca="1">INDIRECT("Week"&amp;LEFT(BO$1,2)&amp;"!I"&amp;$E2)</f>
        <v>23</v>
      </c>
      <c r="BP2">
        <f ca="1">INDIRECT("Week"&amp;LEFT(BP$1,2)&amp;"!J"&amp;$E2)</f>
        <v>16</v>
      </c>
      <c r="BQ2">
        <f ca="1">INDIRECT("Week"&amp;LEFT(BQ$1,2)&amp;"!K"&amp;$E2)</f>
        <v>84</v>
      </c>
      <c r="BR2">
        <f ca="1">IF(ISBLANK(INDIRECT("Week"&amp;LEFT(BR$1,2)&amp;"!G"&amp;$E2)),"",INDIRECT("Week"&amp;LEFT(BR$1,2)&amp;"!G"&amp;$E2))</f>
        <v>6</v>
      </c>
      <c r="BS2">
        <f ca="1">INDIRECT("Week"&amp;LEFT(BS$1,2)&amp;"!I"&amp;$E2)</f>
        <v>19</v>
      </c>
      <c r="BT2">
        <f ca="1">INDIRECT("Week"&amp;LEFT(BT$1,2)&amp;"!J"&amp;$E2)</f>
        <v>16</v>
      </c>
      <c r="BU2">
        <f ca="1">INDIRECT("Week"&amp;LEFT(BU$1,2)&amp;"!K"&amp;$E2)</f>
        <v>64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678</v>
      </c>
      <c r="C3" t="s">
        <v>680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245</v>
      </c>
      <c r="J3">
        <f t="shared" ref="J3:J15" ca="1" si="4">SUM($P3,$T3,$X3,$AB3,$AF3,$AJ3,$AN3,$AR3,$AV3,$AZ3,$BD3,$BH3,$BL3,$BP3,$BT3,$BX3,$CB3,$CF3,$CJ3,$CN3,$CR3,$CV3,$CZ3,$DD3,$DH3,$DL3)</f>
        <v>280</v>
      </c>
      <c r="K3">
        <f t="shared" ref="K3:K15" ca="1" si="5">I3-J3</f>
        <v>-35</v>
      </c>
      <c r="L3">
        <f t="shared" ref="L3:L15" ca="1" si="6">SUM($Q3,$U3,$Y3,$AC3,$AG3,$AK3,$AO3,$AS3,$AW3,$BA3,$BE3,$BI3,$BM3,$BQ3,$BU3,$BY3,$CC3,$CG3,$CK3,$CO3,$CS3,$CW3,$DA3,$DE3,$DI3,$DM3)</f>
        <v>893</v>
      </c>
      <c r="M3">
        <f t="shared" ref="M3:M13" ca="1" si="7">SUM($N3,$R3,$V3,$Z3,$AD3,$AH3,$AL3,$AP3,$AT3,$AX3,$BB3,$BF3,$BJ3,$BN3,$BR3,$BV3,$BZ3,$CD3,$CH3,$CL3,$CP3,$CT3,$CX3,$DB3,$DF3,$DJ3)</f>
        <v>77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>
        <f t="shared" ref="AT3:AT15" ca="1" si="40">IF(ISBLANK(INDIRECT("Week"&amp;LEFT(AT$1,1)&amp;"!G"&amp;$E3)),"",INDIRECT("Week"&amp;LEFT(AT$1,1)&amp;"!G"&amp;$E3))</f>
        <v>10</v>
      </c>
      <c r="AU3">
        <f t="shared" ref="AU3:AU15" ca="1" si="41">INDIRECT("Week"&amp;LEFT(AU$1,1)&amp;"!I"&amp;$E3)</f>
        <v>26</v>
      </c>
      <c r="AV3">
        <f t="shared" ref="AV3:AV15" ca="1" si="42">INDIRECT("Week"&amp;LEFT(AV$1,1)&amp;"!J"&amp;$E3)</f>
        <v>6</v>
      </c>
      <c r="AW3">
        <f t="shared" ref="AW3:AW15" ca="1" si="43">INDIRECT("Week"&amp;LEFT(AW$1,1)&amp;"!K"&amp;$E3)</f>
        <v>79</v>
      </c>
      <c r="AX3">
        <f t="shared" ref="AX3:AX15" ca="1" si="44">IF(ISBLANK(INDIRECT("Week"&amp;LEFT(AX$1,2)&amp;"!G"&amp;$E3)),"",INDIRECT("Week"&amp;LEFT(AX$1,2)&amp;"!G"&amp;$E3))</f>
        <v>9</v>
      </c>
      <c r="AY3">
        <f t="shared" ref="AY3:AY15" ca="1" si="45">INDIRECT("Week"&amp;LEFT(AY$1,2)&amp;"!I"&amp;$E3)</f>
        <v>24</v>
      </c>
      <c r="AZ3">
        <f t="shared" ref="AZ3:AZ15" ca="1" si="46">INDIRECT("Week"&amp;LEFT(AZ$1,2)&amp;"!J"&amp;$E3)</f>
        <v>10</v>
      </c>
      <c r="BA3">
        <f t="shared" ref="BA3:BA15" ca="1" si="47">INDIRECT("Week"&amp;LEFT(BA$1,2)&amp;"!K"&amp;$E3)</f>
        <v>53</v>
      </c>
      <c r="BB3">
        <f t="shared" ref="BB3:BB15" ca="1" si="48">IF(ISBLANK(INDIRECT("Week"&amp;LEFT(BB$1,2)&amp;"!G"&amp;$E3)),"",INDIRECT("Week"&amp;LEFT(BB$1,2)&amp;"!G"&amp;$E3))</f>
        <v>5</v>
      </c>
      <c r="BC3">
        <f t="shared" ref="BC3:BC15" ca="1" si="49">INDIRECT("Week"&amp;LEFT(BC$1,2)&amp;"!I"&amp;$E3)</f>
        <v>18</v>
      </c>
      <c r="BD3">
        <f t="shared" ref="BD3:BD15" ca="1" si="50">INDIRECT("Week"&amp;LEFT(BD$1,2)&amp;"!J"&amp;$E3)</f>
        <v>17</v>
      </c>
      <c r="BE3">
        <f t="shared" ref="BE3:BE15" ca="1" si="51">INDIRECT("Week"&amp;LEFT(BE$1,2)&amp;"!K"&amp;$E3)</f>
        <v>55</v>
      </c>
      <c r="BF3">
        <f t="shared" ref="BF3:BF15" ca="1" si="52">IF(ISBLANK(INDIRECT("Week"&amp;LEFT(BF$1,2)&amp;"!G"&amp;$E3)),"",INDIRECT("Week"&amp;LEFT(BF$1,2)&amp;"!G"&amp;$E3))</f>
        <v>2</v>
      </c>
      <c r="BG3">
        <f t="shared" ref="BG3:BG15" ca="1" si="53">INDIRECT("Week"&amp;LEFT(BG$1,2)&amp;"!I"&amp;$E3)</f>
        <v>10</v>
      </c>
      <c r="BH3">
        <f t="shared" ref="BH3:BH15" ca="1" si="54">INDIRECT("Week"&amp;LEFT(BH$1,2)&amp;"!J"&amp;$E3)</f>
        <v>22</v>
      </c>
      <c r="BI3">
        <f t="shared" ref="BI3:BI15" ca="1" si="55">INDIRECT("Week"&amp;LEFT(BI$1,2)&amp;"!K"&amp;$E3)</f>
        <v>52</v>
      </c>
      <c r="BJ3">
        <f t="shared" ref="BJ3:BJ15" ca="1" si="56">IF(ISBLANK(INDIRECT("Week"&amp;LEFT(BJ$1,2)&amp;"!G"&amp;$E3)),"",INDIRECT("Week"&amp;LEFT(BJ$1,2)&amp;"!G"&amp;$E3))</f>
        <v>5</v>
      </c>
      <c r="BK3">
        <f t="shared" ref="BK3:BK15" ca="1" si="57">INDIRECT("Week"&amp;LEFT(BK$1,2)&amp;"!I"&amp;$E3)</f>
        <v>16</v>
      </c>
      <c r="BL3">
        <f t="shared" ref="BL3:BL15" ca="1" si="58">INDIRECT("Week"&amp;LEFT(BL$1,2)&amp;"!J"&amp;$E3)</f>
        <v>19</v>
      </c>
      <c r="BM3">
        <f t="shared" ref="BM3:BM15" ca="1" si="59">INDIRECT("Week"&amp;LEFT(BM$1,2)&amp;"!K"&amp;$E3)</f>
        <v>51</v>
      </c>
      <c r="BN3">
        <f t="shared" ref="BN3:BN15" ca="1" si="60">IF(ISBLANK(INDIRECT("Week"&amp;LEFT(BN$1,2)&amp;"!G"&amp;$E3)),"",INDIRECT("Week"&amp;LEFT(BN$1,2)&amp;"!G"&amp;$E3))</f>
        <v>3</v>
      </c>
      <c r="BO3">
        <f t="shared" ref="BO3:BO15" ca="1" si="61">INDIRECT("Week"&amp;LEFT(BO$1,2)&amp;"!I"&amp;$E3)</f>
        <v>16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56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12</v>
      </c>
      <c r="BT3">
        <f t="shared" ref="BT3:BT15" ca="1" si="66">INDIRECT("Week"&amp;LEFT(BT$1,2)&amp;"!J"&amp;$E3)</f>
        <v>22</v>
      </c>
      <c r="BU3">
        <f t="shared" ref="BU3:BU15" ca="1" si="67">INDIRECT("Week"&amp;LEFT(BU$1,2)&amp;"!K"&amp;$E3)</f>
        <v>62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564</v>
      </c>
      <c r="C4" t="s">
        <v>565</v>
      </c>
      <c r="D4" t="s">
        <v>75</v>
      </c>
      <c r="E4">
        <f t="shared" ref="E4:E15" si="96">E3+17</f>
        <v>41</v>
      </c>
      <c r="F4">
        <f t="shared" ca="1" si="0"/>
        <v>13</v>
      </c>
      <c r="G4">
        <f t="shared" ca="1" si="1"/>
        <v>2</v>
      </c>
      <c r="H4">
        <f t="shared" ca="1" si="2"/>
        <v>0</v>
      </c>
      <c r="I4">
        <f t="shared" ca="1" si="3"/>
        <v>179</v>
      </c>
      <c r="J4">
        <f t="shared" ca="1" si="4"/>
        <v>284</v>
      </c>
      <c r="K4">
        <f t="shared" ca="1" si="5"/>
        <v>-105</v>
      </c>
      <c r="L4">
        <f t="shared" ca="1" si="6"/>
        <v>710</v>
      </c>
      <c r="M4">
        <f t="shared" ca="1" si="7"/>
        <v>53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>
        <f t="shared" ca="1" si="40"/>
        <v>5</v>
      </c>
      <c r="AU4">
        <f t="shared" ca="1" si="41"/>
        <v>15</v>
      </c>
      <c r="AV4">
        <f t="shared" ca="1" si="42"/>
        <v>21</v>
      </c>
      <c r="AW4">
        <f t="shared" ca="1" si="43"/>
        <v>67</v>
      </c>
      <c r="AX4">
        <f t="shared" ca="1" si="44"/>
        <v>4</v>
      </c>
      <c r="AY4">
        <f t="shared" ca="1" si="45"/>
        <v>15</v>
      </c>
      <c r="AZ4">
        <f t="shared" ca="1" si="46"/>
        <v>20</v>
      </c>
      <c r="BA4">
        <f t="shared" ca="1" si="47"/>
        <v>59</v>
      </c>
      <c r="BB4">
        <f t="shared" ca="1" si="48"/>
        <v>4</v>
      </c>
      <c r="BC4">
        <f t="shared" ca="1" si="49"/>
        <v>9</v>
      </c>
      <c r="BD4">
        <f t="shared" ca="1" si="50"/>
        <v>24</v>
      </c>
      <c r="BE4">
        <f t="shared" ca="1" si="51"/>
        <v>49</v>
      </c>
      <c r="BF4">
        <f t="shared" ca="1" si="52"/>
        <v>4</v>
      </c>
      <c r="BG4">
        <f t="shared" ca="1" si="53"/>
        <v>11</v>
      </c>
      <c r="BH4">
        <f t="shared" ca="1" si="54"/>
        <v>23</v>
      </c>
      <c r="BI4">
        <f t="shared" ca="1" si="55"/>
        <v>58</v>
      </c>
      <c r="BJ4">
        <f t="shared" ca="1" si="56"/>
        <v>1</v>
      </c>
      <c r="BK4">
        <f t="shared" ca="1" si="57"/>
        <v>10</v>
      </c>
      <c r="BL4">
        <f t="shared" ca="1" si="58"/>
        <v>25</v>
      </c>
      <c r="BM4">
        <f t="shared" ca="1" si="59"/>
        <v>47</v>
      </c>
      <c r="BN4">
        <f t="shared" ca="1" si="60"/>
        <v>7</v>
      </c>
      <c r="BO4">
        <f t="shared" ca="1" si="61"/>
        <v>19</v>
      </c>
      <c r="BP4">
        <f t="shared" ca="1" si="62"/>
        <v>17</v>
      </c>
      <c r="BQ4">
        <f t="shared" ca="1" si="63"/>
        <v>52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679</v>
      </c>
      <c r="C5" t="s">
        <v>681</v>
      </c>
      <c r="D5" t="s">
        <v>76</v>
      </c>
      <c r="E5">
        <f t="shared" si="96"/>
        <v>58</v>
      </c>
      <c r="F5">
        <f t="shared" ca="1" si="0"/>
        <v>14</v>
      </c>
      <c r="G5">
        <f t="shared" ca="1" si="1"/>
        <v>3</v>
      </c>
      <c r="H5">
        <f t="shared" ca="1" si="2"/>
        <v>2</v>
      </c>
      <c r="I5">
        <f t="shared" ca="1" si="3"/>
        <v>222</v>
      </c>
      <c r="J5">
        <f t="shared" ca="1" si="4"/>
        <v>286</v>
      </c>
      <c r="K5">
        <f t="shared" ca="1" si="5"/>
        <v>-64</v>
      </c>
      <c r="L5">
        <f t="shared" ca="1" si="6"/>
        <v>845</v>
      </c>
      <c r="M5">
        <f t="shared" ca="1" si="7"/>
        <v>66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>
        <f t="shared" ca="1" si="40"/>
        <v>7</v>
      </c>
      <c r="AU5">
        <f t="shared" ca="1" si="41"/>
        <v>21</v>
      </c>
      <c r="AV5">
        <f t="shared" ca="1" si="42"/>
        <v>18</v>
      </c>
      <c r="AW5">
        <f t="shared" ca="1" si="43"/>
        <v>64</v>
      </c>
      <c r="AX5">
        <f t="shared" ca="1" si="44"/>
        <v>3</v>
      </c>
      <c r="AY5">
        <f t="shared" ca="1" si="45"/>
        <v>11</v>
      </c>
      <c r="AZ5">
        <f t="shared" ca="1" si="46"/>
        <v>24</v>
      </c>
      <c r="BA5">
        <f t="shared" ca="1" si="47"/>
        <v>61</v>
      </c>
      <c r="BB5">
        <f t="shared" ca="1" si="48"/>
        <v>7</v>
      </c>
      <c r="BC5">
        <f t="shared" ca="1" si="49"/>
        <v>17</v>
      </c>
      <c r="BD5">
        <f t="shared" ca="1" si="50"/>
        <v>18</v>
      </c>
      <c r="BE5">
        <f t="shared" ca="1" si="51"/>
        <v>65</v>
      </c>
      <c r="BF5">
        <f t="shared" ca="1" si="52"/>
        <v>3</v>
      </c>
      <c r="BG5">
        <f t="shared" ca="1" si="53"/>
        <v>16</v>
      </c>
      <c r="BH5">
        <f t="shared" ca="1" si="54"/>
        <v>23</v>
      </c>
      <c r="BI5">
        <f t="shared" ca="1" si="55"/>
        <v>57</v>
      </c>
      <c r="BJ5">
        <f t="shared" ca="1" si="56"/>
        <v>5</v>
      </c>
      <c r="BK5">
        <f t="shared" ca="1" si="57"/>
        <v>14</v>
      </c>
      <c r="BL5">
        <f t="shared" ca="1" si="58"/>
        <v>22</v>
      </c>
      <c r="BM5">
        <f t="shared" ca="1" si="59"/>
        <v>48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>
        <f t="shared" ca="1" si="64"/>
        <v>4</v>
      </c>
      <c r="BS5">
        <f t="shared" ca="1" si="65"/>
        <v>15</v>
      </c>
      <c r="BT5">
        <f t="shared" ca="1" si="66"/>
        <v>22</v>
      </c>
      <c r="BU5">
        <f t="shared" ca="1" si="67"/>
        <v>64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651</v>
      </c>
      <c r="C6" t="s">
        <v>652</v>
      </c>
      <c r="D6" t="s">
        <v>77</v>
      </c>
      <c r="E6">
        <f t="shared" si="96"/>
        <v>75</v>
      </c>
      <c r="F6">
        <f t="shared" ca="1" si="0"/>
        <v>14</v>
      </c>
      <c r="G6">
        <f t="shared" ca="1" si="1"/>
        <v>2</v>
      </c>
      <c r="H6">
        <f t="shared" ca="1" si="2"/>
        <v>1</v>
      </c>
      <c r="I6">
        <f t="shared" ca="1" si="3"/>
        <v>179</v>
      </c>
      <c r="J6">
        <f t="shared" ca="1" si="4"/>
        <v>306</v>
      </c>
      <c r="K6">
        <f t="shared" ca="1" si="5"/>
        <v>-127</v>
      </c>
      <c r="L6">
        <f t="shared" ca="1" si="6"/>
        <v>717</v>
      </c>
      <c r="M6">
        <f t="shared" ca="1" si="7"/>
        <v>53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>
        <f t="shared" ca="1" si="40"/>
        <v>5</v>
      </c>
      <c r="AU6">
        <f t="shared" ca="1" si="41"/>
        <v>18</v>
      </c>
      <c r="AV6">
        <f t="shared" ca="1" si="42"/>
        <v>21</v>
      </c>
      <c r="AW6">
        <f t="shared" ca="1" si="43"/>
        <v>50</v>
      </c>
      <c r="AX6">
        <f t="shared" ca="1" si="44"/>
        <v>3</v>
      </c>
      <c r="AY6">
        <f t="shared" ca="1" si="45"/>
        <v>10</v>
      </c>
      <c r="AZ6">
        <f t="shared" ca="1" si="46"/>
        <v>24</v>
      </c>
      <c r="BA6">
        <f t="shared" ca="1" si="47"/>
        <v>44</v>
      </c>
      <c r="BB6">
        <f t="shared" ca="1" si="48"/>
        <v>1</v>
      </c>
      <c r="BC6">
        <f t="shared" ca="1" si="49"/>
        <v>9</v>
      </c>
      <c r="BD6">
        <f t="shared" ca="1" si="50"/>
        <v>26</v>
      </c>
      <c r="BE6">
        <f t="shared" ca="1" si="51"/>
        <v>37</v>
      </c>
      <c r="BF6">
        <f t="shared" ca="1" si="52"/>
        <v>4</v>
      </c>
      <c r="BG6">
        <f t="shared" ca="1" si="53"/>
        <v>13</v>
      </c>
      <c r="BH6">
        <f t="shared" ca="1" si="54"/>
        <v>21</v>
      </c>
      <c r="BI6">
        <f t="shared" ca="1" si="55"/>
        <v>48</v>
      </c>
      <c r="BJ6">
        <f t="shared" ca="1" si="56"/>
        <v>3</v>
      </c>
      <c r="BK6">
        <f t="shared" ca="1" si="57"/>
        <v>11</v>
      </c>
      <c r="BL6">
        <f t="shared" ca="1" si="58"/>
        <v>24</v>
      </c>
      <c r="BM6">
        <f t="shared" ca="1" si="59"/>
        <v>53</v>
      </c>
      <c r="BN6">
        <f t="shared" ca="1" si="60"/>
        <v>3</v>
      </c>
      <c r="BO6">
        <f t="shared" ca="1" si="61"/>
        <v>11</v>
      </c>
      <c r="BP6">
        <f t="shared" ca="1" si="62"/>
        <v>25</v>
      </c>
      <c r="BQ6">
        <f t="shared" ca="1" si="63"/>
        <v>50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740</v>
      </c>
      <c r="C7" s="224" t="s">
        <v>742</v>
      </c>
      <c r="D7" t="s">
        <v>78</v>
      </c>
      <c r="E7">
        <f t="shared" si="96"/>
        <v>92</v>
      </c>
      <c r="F7">
        <f t="shared" ca="1" si="0"/>
        <v>15</v>
      </c>
      <c r="G7">
        <f t="shared" ca="1" si="1"/>
        <v>8</v>
      </c>
      <c r="H7">
        <f t="shared" ca="1" si="2"/>
        <v>1</v>
      </c>
      <c r="I7">
        <f t="shared" ca="1" si="3"/>
        <v>297</v>
      </c>
      <c r="J7">
        <f t="shared" ca="1" si="4"/>
        <v>232</v>
      </c>
      <c r="K7">
        <f t="shared" ca="1" si="5"/>
        <v>65</v>
      </c>
      <c r="L7">
        <f t="shared" ca="1" si="6"/>
        <v>1151</v>
      </c>
      <c r="M7">
        <f t="shared" ca="1" si="7"/>
        <v>104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>
        <f t="shared" ca="1" si="40"/>
        <v>5</v>
      </c>
      <c r="AU7">
        <f t="shared" ca="1" si="41"/>
        <v>18</v>
      </c>
      <c r="AV7">
        <f t="shared" ca="1" si="42"/>
        <v>22</v>
      </c>
      <c r="AW7">
        <f t="shared" ca="1" si="43"/>
        <v>76</v>
      </c>
      <c r="AX7">
        <f t="shared" ca="1" si="44"/>
        <v>5</v>
      </c>
      <c r="AY7">
        <f t="shared" ca="1" si="45"/>
        <v>15</v>
      </c>
      <c r="AZ7">
        <f t="shared" ca="1" si="46"/>
        <v>18</v>
      </c>
      <c r="BA7">
        <f t="shared" ca="1" si="47"/>
        <v>76</v>
      </c>
      <c r="BB7">
        <f t="shared" ca="1" si="48"/>
        <v>4</v>
      </c>
      <c r="BC7">
        <f t="shared" ca="1" si="49"/>
        <v>16</v>
      </c>
      <c r="BD7">
        <f t="shared" ca="1" si="50"/>
        <v>21</v>
      </c>
      <c r="BE7">
        <f t="shared" ca="1" si="51"/>
        <v>82</v>
      </c>
      <c r="BF7">
        <f t="shared" ca="1" si="52"/>
        <v>8</v>
      </c>
      <c r="BG7">
        <f t="shared" ca="1" si="53"/>
        <v>23</v>
      </c>
      <c r="BH7">
        <f t="shared" ca="1" si="54"/>
        <v>11</v>
      </c>
      <c r="BI7">
        <f t="shared" ca="1" si="55"/>
        <v>75</v>
      </c>
      <c r="BJ7">
        <f t="shared" ca="1" si="56"/>
        <v>10</v>
      </c>
      <c r="BK7">
        <f t="shared" ca="1" si="57"/>
        <v>24</v>
      </c>
      <c r="BL7">
        <f t="shared" ca="1" si="58"/>
        <v>8</v>
      </c>
      <c r="BM7">
        <f t="shared" ca="1" si="59"/>
        <v>73</v>
      </c>
      <c r="BN7">
        <f t="shared" ca="1" si="60"/>
        <v>9</v>
      </c>
      <c r="BO7">
        <f t="shared" ca="1" si="61"/>
        <v>25</v>
      </c>
      <c r="BP7">
        <f t="shared" ca="1" si="62"/>
        <v>11</v>
      </c>
      <c r="BQ7">
        <f t="shared" ca="1" si="63"/>
        <v>82</v>
      </c>
      <c r="BR7">
        <f t="shared" ca="1" si="64"/>
        <v>8</v>
      </c>
      <c r="BS7">
        <f t="shared" ca="1" si="65"/>
        <v>22</v>
      </c>
      <c r="BT7">
        <f t="shared" ca="1" si="66"/>
        <v>15</v>
      </c>
      <c r="BU7">
        <f t="shared" ca="1" si="67"/>
        <v>65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566</v>
      </c>
      <c r="C8" s="224" t="s">
        <v>567</v>
      </c>
      <c r="D8" t="s">
        <v>80</v>
      </c>
      <c r="E8">
        <f t="shared" si="96"/>
        <v>109</v>
      </c>
      <c r="F8">
        <f t="shared" ca="1" si="0"/>
        <v>14</v>
      </c>
      <c r="G8">
        <f t="shared" ca="1" si="1"/>
        <v>2</v>
      </c>
      <c r="H8">
        <f t="shared" ca="1" si="2"/>
        <v>1</v>
      </c>
      <c r="I8">
        <f t="shared" ca="1" si="3"/>
        <v>191</v>
      </c>
      <c r="J8">
        <f t="shared" ca="1" si="4"/>
        <v>302</v>
      </c>
      <c r="K8">
        <f t="shared" ca="1" si="5"/>
        <v>-111</v>
      </c>
      <c r="L8">
        <f t="shared" ca="1" si="6"/>
        <v>800</v>
      </c>
      <c r="M8">
        <f t="shared" ca="1" si="7"/>
        <v>58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>
        <f t="shared" ca="1" si="40"/>
        <v>2</v>
      </c>
      <c r="AU8">
        <f t="shared" ca="1" si="41"/>
        <v>9</v>
      </c>
      <c r="AV8">
        <f t="shared" ca="1" si="42"/>
        <v>26</v>
      </c>
      <c r="AW8">
        <f t="shared" ca="1" si="43"/>
        <v>35</v>
      </c>
      <c r="AX8">
        <f t="shared" ca="1" si="44"/>
        <v>8</v>
      </c>
      <c r="AY8">
        <f t="shared" ca="1" si="45"/>
        <v>19</v>
      </c>
      <c r="AZ8">
        <f t="shared" ca="1" si="46"/>
        <v>18</v>
      </c>
      <c r="BA8">
        <f t="shared" ca="1" si="47"/>
        <v>53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>
        <f t="shared" ca="1" si="52"/>
        <v>4</v>
      </c>
      <c r="BG8">
        <f t="shared" ca="1" si="53"/>
        <v>13</v>
      </c>
      <c r="BH8">
        <f t="shared" ca="1" si="54"/>
        <v>22</v>
      </c>
      <c r="BI8">
        <f t="shared" ca="1" si="55"/>
        <v>60</v>
      </c>
      <c r="BJ8">
        <f t="shared" ca="1" si="56"/>
        <v>2</v>
      </c>
      <c r="BK8">
        <f t="shared" ca="1" si="57"/>
        <v>8</v>
      </c>
      <c r="BL8">
        <f t="shared" ca="1" si="58"/>
        <v>24</v>
      </c>
      <c r="BM8">
        <f t="shared" ca="1" si="59"/>
        <v>58</v>
      </c>
      <c r="BN8">
        <f t="shared" ca="1" si="60"/>
        <v>5</v>
      </c>
      <c r="BO8">
        <f t="shared" ca="1" si="61"/>
        <v>17</v>
      </c>
      <c r="BP8">
        <f t="shared" ca="1" si="62"/>
        <v>19</v>
      </c>
      <c r="BQ8">
        <f t="shared" ca="1" si="63"/>
        <v>62</v>
      </c>
      <c r="BR8">
        <f t="shared" ca="1" si="64"/>
        <v>2</v>
      </c>
      <c r="BS8">
        <f t="shared" ca="1" si="65"/>
        <v>7</v>
      </c>
      <c r="BT8">
        <f t="shared" ca="1" si="66"/>
        <v>25</v>
      </c>
      <c r="BU8">
        <f t="shared" ca="1" si="67"/>
        <v>52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569</v>
      </c>
      <c r="C9" s="446" t="s">
        <v>568</v>
      </c>
      <c r="D9" t="s">
        <v>81</v>
      </c>
      <c r="E9">
        <f t="shared" si="96"/>
        <v>126</v>
      </c>
      <c r="F9">
        <f t="shared" ca="1" si="0"/>
        <v>14</v>
      </c>
      <c r="G9">
        <f t="shared" ca="1" si="1"/>
        <v>13</v>
      </c>
      <c r="H9">
        <f t="shared" ca="1" si="2"/>
        <v>0</v>
      </c>
      <c r="I9">
        <f t="shared" ca="1" si="3"/>
        <v>316</v>
      </c>
      <c r="J9">
        <f t="shared" ca="1" si="4"/>
        <v>166</v>
      </c>
      <c r="K9">
        <f t="shared" ca="1" si="5"/>
        <v>150</v>
      </c>
      <c r="L9">
        <f t="shared" ca="1" si="6"/>
        <v>1185</v>
      </c>
      <c r="M9">
        <f t="shared" ca="1" si="7"/>
        <v>123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>
        <f t="shared" ca="1" si="40"/>
        <v>8</v>
      </c>
      <c r="AU9">
        <f t="shared" ca="1" si="41"/>
        <v>22</v>
      </c>
      <c r="AV9">
        <f t="shared" ca="1" si="42"/>
        <v>13</v>
      </c>
      <c r="AW9">
        <f t="shared" ca="1" si="43"/>
        <v>87</v>
      </c>
      <c r="AX9">
        <f t="shared" ca="1" si="44"/>
        <v>9</v>
      </c>
      <c r="AY9">
        <f t="shared" ca="1" si="45"/>
        <v>24</v>
      </c>
      <c r="AZ9">
        <f t="shared" ca="1" si="46"/>
        <v>11</v>
      </c>
      <c r="BA9">
        <f t="shared" ca="1" si="47"/>
        <v>91</v>
      </c>
      <c r="BB9">
        <f t="shared" ca="1" si="48"/>
        <v>8</v>
      </c>
      <c r="BC9">
        <f t="shared" ca="1" si="49"/>
        <v>21</v>
      </c>
      <c r="BD9">
        <f t="shared" ca="1" si="50"/>
        <v>16</v>
      </c>
      <c r="BE9">
        <f t="shared" ca="1" si="51"/>
        <v>89</v>
      </c>
      <c r="BF9">
        <f t="shared" ca="1" si="52"/>
        <v>10</v>
      </c>
      <c r="BG9">
        <f t="shared" ca="1" si="53"/>
        <v>22</v>
      </c>
      <c r="BH9">
        <f t="shared" ca="1" si="54"/>
        <v>10</v>
      </c>
      <c r="BI9">
        <f t="shared" ca="1" si="55"/>
        <v>96</v>
      </c>
      <c r="BJ9">
        <f t="shared" ca="1" si="56"/>
        <v>11</v>
      </c>
      <c r="BK9">
        <f t="shared" ca="1" si="57"/>
        <v>25</v>
      </c>
      <c r="BL9">
        <f t="shared" ca="1" si="58"/>
        <v>10</v>
      </c>
      <c r="BM9">
        <f t="shared" ca="1" si="59"/>
        <v>81</v>
      </c>
      <c r="BN9">
        <f t="shared" ca="1" si="60"/>
        <v>9</v>
      </c>
      <c r="BO9">
        <f t="shared" ca="1" si="61"/>
        <v>21</v>
      </c>
      <c r="BP9">
        <f t="shared" ca="1" si="62"/>
        <v>12</v>
      </c>
      <c r="BQ9">
        <f t="shared" ca="1" si="63"/>
        <v>78</v>
      </c>
      <c r="BR9">
        <f t="shared" ca="1" si="64"/>
        <v>10</v>
      </c>
      <c r="BS9">
        <f t="shared" ca="1" si="65"/>
        <v>25</v>
      </c>
      <c r="BT9">
        <f t="shared" ca="1" si="66"/>
        <v>7</v>
      </c>
      <c r="BU9">
        <f t="shared" ca="1" si="67"/>
        <v>83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554</v>
      </c>
      <c r="C10" s="446" t="s">
        <v>743</v>
      </c>
      <c r="D10" t="s">
        <v>79</v>
      </c>
      <c r="E10">
        <f t="shared" si="96"/>
        <v>143</v>
      </c>
      <c r="F10">
        <f t="shared" ca="1" si="0"/>
        <v>15</v>
      </c>
      <c r="G10">
        <f t="shared" ca="1" si="1"/>
        <v>10</v>
      </c>
      <c r="H10">
        <f t="shared" ca="1" si="2"/>
        <v>2</v>
      </c>
      <c r="I10">
        <f t="shared" ca="1" si="3"/>
        <v>282</v>
      </c>
      <c r="J10">
        <f t="shared" ca="1" si="4"/>
        <v>245</v>
      </c>
      <c r="K10">
        <f t="shared" ca="1" si="5"/>
        <v>37</v>
      </c>
      <c r="L10">
        <f t="shared" ca="1" si="6"/>
        <v>997</v>
      </c>
      <c r="M10">
        <f t="shared" ca="1" si="7"/>
        <v>106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>
        <f t="shared" ca="1" si="40"/>
        <v>7</v>
      </c>
      <c r="AU10">
        <f t="shared" ca="1" si="41"/>
        <v>21</v>
      </c>
      <c r="AV10">
        <f t="shared" ca="1" si="42"/>
        <v>15</v>
      </c>
      <c r="AW10">
        <f t="shared" ca="1" si="43"/>
        <v>62</v>
      </c>
      <c r="AX10">
        <f t="shared" ca="1" si="44"/>
        <v>4</v>
      </c>
      <c r="AY10">
        <f t="shared" ca="1" si="45"/>
        <v>18</v>
      </c>
      <c r="AZ10">
        <f t="shared" ca="1" si="46"/>
        <v>19</v>
      </c>
      <c r="BA10">
        <f t="shared" ca="1" si="47"/>
        <v>80</v>
      </c>
      <c r="BB10">
        <f t="shared" ca="1" si="48"/>
        <v>11</v>
      </c>
      <c r="BC10">
        <f t="shared" ca="1" si="49"/>
        <v>26</v>
      </c>
      <c r="BD10">
        <f t="shared" ca="1" si="50"/>
        <v>9</v>
      </c>
      <c r="BE10">
        <f t="shared" ca="1" si="51"/>
        <v>70</v>
      </c>
      <c r="BF10">
        <f t="shared" ca="1" si="52"/>
        <v>9</v>
      </c>
      <c r="BG10">
        <f t="shared" ca="1" si="53"/>
        <v>23</v>
      </c>
      <c r="BH10">
        <f t="shared" ca="1" si="54"/>
        <v>16</v>
      </c>
      <c r="BI10">
        <f t="shared" ca="1" si="55"/>
        <v>76</v>
      </c>
      <c r="BJ10">
        <f t="shared" ca="1" si="56"/>
        <v>7</v>
      </c>
      <c r="BK10">
        <f t="shared" ca="1" si="57"/>
        <v>19</v>
      </c>
      <c r="BL10">
        <f t="shared" ca="1" si="58"/>
        <v>16</v>
      </c>
      <c r="BM10">
        <f t="shared" ca="1" si="59"/>
        <v>62</v>
      </c>
      <c r="BN10">
        <f t="shared" ca="1" si="60"/>
        <v>3</v>
      </c>
      <c r="BO10">
        <f t="shared" ca="1" si="61"/>
        <v>12</v>
      </c>
      <c r="BP10">
        <f t="shared" ca="1" si="62"/>
        <v>21</v>
      </c>
      <c r="BQ10">
        <f t="shared" ca="1" si="63"/>
        <v>60</v>
      </c>
      <c r="BR10">
        <f t="shared" ca="1" si="64"/>
        <v>6</v>
      </c>
      <c r="BS10">
        <f t="shared" ca="1" si="65"/>
        <v>16</v>
      </c>
      <c r="BT10">
        <f t="shared" ca="1" si="66"/>
        <v>19</v>
      </c>
      <c r="BU10">
        <f t="shared" ca="1" si="67"/>
        <v>62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549</v>
      </c>
      <c r="C11" s="446" t="s">
        <v>550</v>
      </c>
      <c r="D11" t="s">
        <v>82</v>
      </c>
      <c r="E11">
        <f>E10+17</f>
        <v>160</v>
      </c>
      <c r="F11">
        <f t="shared" ca="1" si="0"/>
        <v>14</v>
      </c>
      <c r="G11">
        <f t="shared" ca="1" si="1"/>
        <v>11</v>
      </c>
      <c r="H11">
        <f t="shared" ca="1" si="2"/>
        <v>2</v>
      </c>
      <c r="I11">
        <f t="shared" ca="1" si="3"/>
        <v>304</v>
      </c>
      <c r="J11">
        <f t="shared" ca="1" si="4"/>
        <v>185</v>
      </c>
      <c r="K11">
        <f t="shared" ca="1" si="5"/>
        <v>119</v>
      </c>
      <c r="L11">
        <f t="shared" ca="1" si="6"/>
        <v>1130</v>
      </c>
      <c r="M11">
        <f t="shared" ca="1" si="7"/>
        <v>108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>
        <f t="shared" ca="1" si="40"/>
        <v>4</v>
      </c>
      <c r="AU11">
        <f t="shared" ca="1" si="41"/>
        <v>13</v>
      </c>
      <c r="AV11">
        <f t="shared" ca="1" si="42"/>
        <v>22</v>
      </c>
      <c r="AW11">
        <f t="shared" ca="1" si="43"/>
        <v>70</v>
      </c>
      <c r="AX11">
        <f t="shared" ca="1" si="44"/>
        <v>7</v>
      </c>
      <c r="AY11">
        <f t="shared" ca="1" si="45"/>
        <v>18</v>
      </c>
      <c r="AZ11">
        <f t="shared" ca="1" si="46"/>
        <v>15</v>
      </c>
      <c r="BA11">
        <f t="shared" ca="1" si="47"/>
        <v>71</v>
      </c>
      <c r="BB11">
        <f t="shared" ca="1" si="48"/>
        <v>8</v>
      </c>
      <c r="BC11">
        <f t="shared" ca="1" si="49"/>
        <v>24</v>
      </c>
      <c r="BD11">
        <f t="shared" ca="1" si="50"/>
        <v>9</v>
      </c>
      <c r="BE11">
        <f t="shared" ca="1" si="51"/>
        <v>78</v>
      </c>
      <c r="BF11">
        <f t="shared" ca="1" si="52"/>
        <v>8</v>
      </c>
      <c r="BG11">
        <f t="shared" ca="1" si="53"/>
        <v>22</v>
      </c>
      <c r="BH11">
        <f t="shared" ca="1" si="54"/>
        <v>13</v>
      </c>
      <c r="BI11">
        <f t="shared" ca="1" si="55"/>
        <v>69</v>
      </c>
      <c r="BJ11">
        <f t="shared" ca="1" si="56"/>
        <v>9</v>
      </c>
      <c r="BK11">
        <f t="shared" ca="1" si="57"/>
        <v>24</v>
      </c>
      <c r="BL11">
        <f t="shared" ca="1" si="58"/>
        <v>11</v>
      </c>
      <c r="BM11">
        <f t="shared" ca="1" si="59"/>
        <v>87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>
        <f t="shared" ca="1" si="64"/>
        <v>9</v>
      </c>
      <c r="BS11">
        <f t="shared" ca="1" si="65"/>
        <v>22</v>
      </c>
      <c r="BT11">
        <f t="shared" ca="1" si="66"/>
        <v>12</v>
      </c>
      <c r="BU11">
        <f t="shared" ca="1" si="67"/>
        <v>77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738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739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571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572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653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104</v>
      </c>
      <c r="C2">
        <f ca="1">Setup!G2</f>
        <v>11</v>
      </c>
      <c r="D2">
        <f ca="1">Setup!K2</f>
        <v>75</v>
      </c>
      <c r="E2" t="str">
        <f>Setup!B2</f>
        <v>Arnie's Army</v>
      </c>
      <c r="F2">
        <f ca="1">999-ABS(IF(LEN(B2)=1,"00"&amp;B2,IF(LEN(B2)=2,"0"&amp;B2,B2)))</f>
        <v>895</v>
      </c>
      <c r="G2">
        <f ca="1">999-ABS(IF(LEN(C2)=1,"00"&amp;C2,IF(LEN(C2)=2,"0"&amp;C2,C2)))</f>
        <v>988</v>
      </c>
      <c r="H2">
        <f ca="1">99999-(D2+10000)</f>
        <v>89924</v>
      </c>
      <c r="I2">
        <f ca="1">IF(LEN(H2)=4,"0"&amp;H2,H2)</f>
        <v>89924</v>
      </c>
      <c r="J2" t="str">
        <f ca="1">F2&amp;G2&amp;I2&amp;E2</f>
        <v>89598889924Arnie's Army</v>
      </c>
      <c r="K2">
        <f ca="1">COUNTIF($J$2:$J$15,"&lt;="&amp;J2)</f>
        <v>4</v>
      </c>
      <c r="L2">
        <v>1</v>
      </c>
      <c r="M2">
        <f ca="1">VLOOKUP(L2,$K$2:$L$15,2,FALSE)</f>
        <v>8</v>
      </c>
    </row>
    <row r="3" spans="1:13" x14ac:dyDescent="0.25">
      <c r="A3">
        <v>1</v>
      </c>
      <c r="B3">
        <f ca="1">Setup!M3</f>
        <v>77</v>
      </c>
      <c r="C3">
        <f ca="1">Setup!G3</f>
        <v>3</v>
      </c>
      <c r="D3">
        <f ca="1">Setup!K3</f>
        <v>-35</v>
      </c>
      <c r="E3" t="str">
        <f>Setup!B3</f>
        <v>Bishopsford</v>
      </c>
      <c r="F3">
        <f t="shared" ref="F3:F15" ca="1" si="0">999-ABS(IF(LEN(B3)=1,"00"&amp;B3,IF(LEN(B3)=2,"0"&amp;B3,B3)))</f>
        <v>922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90034</v>
      </c>
      <c r="I3">
        <f t="shared" ref="I3:I15" ca="1" si="3">IF(LEN(H3)=4,"0"&amp;H3,H3)</f>
        <v>90034</v>
      </c>
      <c r="J3" t="str">
        <f t="shared" ref="J3:J15" ca="1" si="4">F3&amp;G3&amp;I3&amp;E3</f>
        <v>92299690034Bishopsford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53</v>
      </c>
      <c r="C4">
        <f ca="1">Setup!G4</f>
        <v>2</v>
      </c>
      <c r="D4">
        <f ca="1">Setup!K4</f>
        <v>-105</v>
      </c>
      <c r="E4" t="str">
        <f>Setup!B4</f>
        <v>Epsom Cons</v>
      </c>
      <c r="F4">
        <f t="shared" ca="1" si="0"/>
        <v>946</v>
      </c>
      <c r="G4">
        <f t="shared" ca="1" si="1"/>
        <v>997</v>
      </c>
      <c r="H4">
        <f t="shared" ca="1" si="2"/>
        <v>90104</v>
      </c>
      <c r="I4">
        <f t="shared" ca="1" si="3"/>
        <v>90104</v>
      </c>
      <c r="J4" t="str">
        <f t="shared" ca="1" si="4"/>
        <v>94699790104Epsom Cons</v>
      </c>
      <c r="K4">
        <f t="shared" ca="1" si="5"/>
        <v>9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66</v>
      </c>
      <c r="C5">
        <f ca="1">Setup!G5</f>
        <v>3</v>
      </c>
      <c r="D5">
        <f ca="1">Setup!K5</f>
        <v>-64</v>
      </c>
      <c r="E5" t="str">
        <f>Setup!B5</f>
        <v>Forestdale Forum</v>
      </c>
      <c r="F5">
        <f t="shared" ca="1" si="0"/>
        <v>933</v>
      </c>
      <c r="G5">
        <f t="shared" ca="1" si="1"/>
        <v>996</v>
      </c>
      <c r="H5">
        <f t="shared" ca="1" si="2"/>
        <v>90063</v>
      </c>
      <c r="I5">
        <f t="shared" ca="1" si="3"/>
        <v>90063</v>
      </c>
      <c r="J5" t="str">
        <f t="shared" ca="1" si="4"/>
        <v>93399690063Forestdale Forum</v>
      </c>
      <c r="K5">
        <f t="shared" ca="1" si="5"/>
        <v>7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53</v>
      </c>
      <c r="C6">
        <f ca="1">Setup!G6</f>
        <v>2</v>
      </c>
      <c r="D6">
        <f ca="1">Setup!K6</f>
        <v>-127</v>
      </c>
      <c r="E6" t="str">
        <f>Setup!B6</f>
        <v>St Peter's</v>
      </c>
      <c r="F6">
        <f t="shared" ca="1" si="0"/>
        <v>946</v>
      </c>
      <c r="G6">
        <f t="shared" ca="1" si="1"/>
        <v>997</v>
      </c>
      <c r="H6">
        <f t="shared" ca="1" si="2"/>
        <v>90126</v>
      </c>
      <c r="I6">
        <f t="shared" ca="1" si="3"/>
        <v>90126</v>
      </c>
      <c r="J6" t="str">
        <f t="shared" ca="1" si="4"/>
        <v>94699790126St Peter's</v>
      </c>
      <c r="K6">
        <f t="shared" ca="1" si="5"/>
        <v>10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104</v>
      </c>
      <c r="C7">
        <f ca="1">Setup!G7</f>
        <v>8</v>
      </c>
      <c r="D7">
        <f ca="1">Setup!K7</f>
        <v>65</v>
      </c>
      <c r="E7" t="str">
        <f>Setup!B7</f>
        <v>Sunbury RBL</v>
      </c>
      <c r="F7">
        <f t="shared" ca="1" si="0"/>
        <v>895</v>
      </c>
      <c r="G7">
        <f t="shared" ca="1" si="1"/>
        <v>991</v>
      </c>
      <c r="H7">
        <f t="shared" ca="1" si="2"/>
        <v>89934</v>
      </c>
      <c r="I7">
        <f t="shared" ca="1" si="3"/>
        <v>89934</v>
      </c>
      <c r="J7" t="str">
        <f t="shared" ca="1" si="4"/>
        <v>89599189934Sunbury RBL</v>
      </c>
      <c r="K7">
        <f t="shared" ca="1" si="5"/>
        <v>5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58</v>
      </c>
      <c r="C8">
        <f ca="1">Setup!G8</f>
        <v>2</v>
      </c>
      <c r="D8">
        <f ca="1">Setup!K8</f>
        <v>-111</v>
      </c>
      <c r="E8" t="str">
        <f>Setup!B8</f>
        <v>The Farmers</v>
      </c>
      <c r="F8">
        <f t="shared" ca="1" si="0"/>
        <v>941</v>
      </c>
      <c r="G8">
        <f t="shared" ca="1" si="1"/>
        <v>997</v>
      </c>
      <c r="H8">
        <f t="shared" ca="1" si="2"/>
        <v>90110</v>
      </c>
      <c r="I8">
        <f t="shared" ca="1" si="3"/>
        <v>90110</v>
      </c>
      <c r="J8" t="str">
        <f t="shared" ca="1" si="4"/>
        <v>94199790110The Farmers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123</v>
      </c>
      <c r="C9">
        <f ca="1">Setup!G9</f>
        <v>13</v>
      </c>
      <c r="D9">
        <f ca="1">Setup!K9</f>
        <v>150</v>
      </c>
      <c r="E9" t="str">
        <f>Setup!B9</f>
        <v>WWMC</v>
      </c>
      <c r="F9">
        <f t="shared" ca="1" si="0"/>
        <v>876</v>
      </c>
      <c r="G9">
        <f t="shared" ca="1" si="1"/>
        <v>986</v>
      </c>
      <c r="H9">
        <f t="shared" ca="1" si="2"/>
        <v>89849</v>
      </c>
      <c r="I9">
        <f t="shared" ca="1" si="3"/>
        <v>89849</v>
      </c>
      <c r="J9" t="str">
        <f t="shared" ca="1" si="4"/>
        <v>87698689849WWMC</v>
      </c>
      <c r="K9">
        <f t="shared" ca="1" si="5"/>
        <v>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106</v>
      </c>
      <c r="C10">
        <f ca="1">Setup!G10</f>
        <v>10</v>
      </c>
      <c r="D10">
        <f ca="1">Setup!K10</f>
        <v>37</v>
      </c>
      <c r="E10" t="str">
        <f>Setup!B10</f>
        <v>West Byfleet</v>
      </c>
      <c r="F10">
        <f t="shared" ca="1" si="0"/>
        <v>893</v>
      </c>
      <c r="G10">
        <f t="shared" ca="1" si="1"/>
        <v>989</v>
      </c>
      <c r="H10">
        <f t="shared" ca="1" si="2"/>
        <v>89962</v>
      </c>
      <c r="I10">
        <f t="shared" ca="1" si="3"/>
        <v>89962</v>
      </c>
      <c r="J10" t="str">
        <f t="shared" ca="1" si="4"/>
        <v>89398989962West Byfleet</v>
      </c>
      <c r="K10">
        <f t="shared" ca="1" si="5"/>
        <v>3</v>
      </c>
      <c r="L10">
        <v>9</v>
      </c>
      <c r="M10">
        <f t="shared" ca="1" si="6"/>
        <v>3</v>
      </c>
    </row>
    <row r="11" spans="1:13" x14ac:dyDescent="0.25">
      <c r="A11">
        <v>1</v>
      </c>
      <c r="B11">
        <f ca="1">Setup!M11</f>
        <v>108</v>
      </c>
      <c r="C11">
        <f ca="1">Setup!G11</f>
        <v>11</v>
      </c>
      <c r="D11">
        <f ca="1">Setup!K11</f>
        <v>119</v>
      </c>
      <c r="E11" t="str">
        <f>Setup!B11</f>
        <v>WPBL</v>
      </c>
      <c r="F11">
        <f t="shared" ca="1" si="0"/>
        <v>891</v>
      </c>
      <c r="G11">
        <f t="shared" ca="1" si="1"/>
        <v>988</v>
      </c>
      <c r="H11">
        <f t="shared" ca="1" si="2"/>
        <v>89880</v>
      </c>
      <c r="I11">
        <f t="shared" ca="1" si="3"/>
        <v>89880</v>
      </c>
      <c r="J11" t="str">
        <f t="shared" ca="1" si="4"/>
        <v>89198889880WPBL</v>
      </c>
      <c r="K11">
        <f t="shared" ca="1" si="5"/>
        <v>2</v>
      </c>
      <c r="L11">
        <v>10</v>
      </c>
      <c r="M11">
        <f t="shared" ca="1" si="6"/>
        <v>5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785" t="s">
        <v>618</v>
      </c>
      <c r="B1" s="1785"/>
      <c r="C1" s="1785"/>
      <c r="D1" s="1785"/>
      <c r="F1" s="1785" t="s">
        <v>618</v>
      </c>
      <c r="G1" s="1785"/>
      <c r="H1" s="1785"/>
      <c r="I1" s="1785"/>
    </row>
    <row r="2" spans="1:9" x14ac:dyDescent="0.25">
      <c r="A2" s="217" t="s">
        <v>32</v>
      </c>
      <c r="B2" s="217" t="s">
        <v>581</v>
      </c>
      <c r="C2" s="217" t="s">
        <v>617</v>
      </c>
      <c r="D2" s="217" t="s">
        <v>616</v>
      </c>
      <c r="F2" s="217" t="s">
        <v>32</v>
      </c>
      <c r="G2" s="217" t="s">
        <v>581</v>
      </c>
      <c r="H2" s="217" t="s">
        <v>617</v>
      </c>
      <c r="I2" s="217" t="s">
        <v>616</v>
      </c>
    </row>
    <row r="3" spans="1:9" x14ac:dyDescent="0.25">
      <c r="A3" s="218" t="s">
        <v>679</v>
      </c>
      <c r="B3" s="349" t="s">
        <v>689</v>
      </c>
      <c r="C3" s="219" t="s">
        <v>735</v>
      </c>
      <c r="D3" s="221"/>
      <c r="F3" s="218" t="s">
        <v>623</v>
      </c>
      <c r="G3" s="187" t="s">
        <v>687</v>
      </c>
      <c r="H3" s="219" t="s">
        <v>735</v>
      </c>
      <c r="I3" s="221"/>
    </row>
    <row r="4" spans="1:9" x14ac:dyDescent="0.25">
      <c r="A4" s="218" t="s">
        <v>679</v>
      </c>
      <c r="B4" s="346" t="s">
        <v>690</v>
      </c>
      <c r="C4" s="219" t="s">
        <v>735</v>
      </c>
      <c r="D4" s="221"/>
      <c r="F4" s="218" t="s">
        <v>623</v>
      </c>
      <c r="G4" s="344" t="s">
        <v>637</v>
      </c>
      <c r="H4" s="219" t="s">
        <v>735</v>
      </c>
      <c r="I4" s="221"/>
    </row>
    <row r="5" spans="1:9" x14ac:dyDescent="0.25">
      <c r="A5" s="218" t="s">
        <v>679</v>
      </c>
      <c r="B5" s="346" t="s">
        <v>592</v>
      </c>
      <c r="C5" s="219" t="s">
        <v>735</v>
      </c>
      <c r="D5" s="221"/>
      <c r="F5" s="218" t="s">
        <v>623</v>
      </c>
      <c r="G5" s="344" t="s">
        <v>580</v>
      </c>
      <c r="H5" s="219" t="s">
        <v>735</v>
      </c>
      <c r="I5" s="221"/>
    </row>
    <row r="6" spans="1:9" x14ac:dyDescent="0.25">
      <c r="A6" s="218" t="s">
        <v>679</v>
      </c>
      <c r="B6" s="346" t="s">
        <v>691</v>
      </c>
      <c r="C6" s="219" t="s">
        <v>735</v>
      </c>
      <c r="D6" s="221"/>
      <c r="F6" s="218" t="s">
        <v>623</v>
      </c>
      <c r="G6" s="344" t="s">
        <v>670</v>
      </c>
      <c r="H6" s="219" t="s">
        <v>735</v>
      </c>
      <c r="I6" s="221"/>
    </row>
    <row r="7" spans="1:9" x14ac:dyDescent="0.25">
      <c r="A7" s="218" t="s">
        <v>679</v>
      </c>
      <c r="B7" s="346" t="s">
        <v>621</v>
      </c>
      <c r="C7" s="219" t="s">
        <v>735</v>
      </c>
      <c r="D7" s="221"/>
      <c r="F7" s="218" t="s">
        <v>623</v>
      </c>
      <c r="G7" s="344" t="s">
        <v>631</v>
      </c>
      <c r="H7" s="219" t="s">
        <v>735</v>
      </c>
      <c r="I7" s="221"/>
    </row>
    <row r="8" spans="1:9" x14ac:dyDescent="0.25">
      <c r="A8" s="218" t="s">
        <v>679</v>
      </c>
      <c r="B8" s="346" t="s">
        <v>622</v>
      </c>
      <c r="C8" s="219" t="s">
        <v>735</v>
      </c>
      <c r="D8" s="221"/>
      <c r="F8" s="218" t="s">
        <v>623</v>
      </c>
      <c r="G8" s="344" t="s">
        <v>639</v>
      </c>
      <c r="H8" s="219" t="s">
        <v>735</v>
      </c>
      <c r="I8" s="221"/>
    </row>
    <row r="9" spans="1:9" x14ac:dyDescent="0.25">
      <c r="A9" s="218" t="s">
        <v>679</v>
      </c>
      <c r="B9" s="346" t="s">
        <v>668</v>
      </c>
      <c r="C9" s="219" t="s">
        <v>735</v>
      </c>
      <c r="D9" s="221"/>
      <c r="F9" s="218" t="s">
        <v>623</v>
      </c>
      <c r="G9" s="344" t="s">
        <v>688</v>
      </c>
      <c r="H9" s="219" t="s">
        <v>735</v>
      </c>
      <c r="I9" s="221"/>
    </row>
    <row r="10" spans="1:9" x14ac:dyDescent="0.25">
      <c r="A10" s="218" t="s">
        <v>679</v>
      </c>
      <c r="B10" s="346" t="s">
        <v>692</v>
      </c>
      <c r="C10" s="219" t="s">
        <v>735</v>
      </c>
      <c r="D10" s="221"/>
      <c r="F10" s="221" t="s">
        <v>623</v>
      </c>
      <c r="G10" s="344" t="s">
        <v>579</v>
      </c>
      <c r="H10" s="219" t="s">
        <v>735</v>
      </c>
      <c r="I10" s="221"/>
    </row>
    <row r="11" spans="1:9" x14ac:dyDescent="0.25">
      <c r="A11" s="218" t="s">
        <v>679</v>
      </c>
      <c r="B11" s="346" t="s">
        <v>719</v>
      </c>
      <c r="C11" s="219" t="s">
        <v>735</v>
      </c>
      <c r="D11" s="221"/>
      <c r="F11" s="218" t="s">
        <v>623</v>
      </c>
      <c r="G11" s="187" t="s">
        <v>578</v>
      </c>
      <c r="H11" s="219"/>
      <c r="I11" s="221"/>
    </row>
    <row r="12" spans="1:9" x14ac:dyDescent="0.25">
      <c r="A12" s="218" t="s">
        <v>679</v>
      </c>
      <c r="B12" s="347" t="s">
        <v>720</v>
      </c>
      <c r="C12" s="219"/>
      <c r="D12" s="221"/>
      <c r="F12" s="218" t="s">
        <v>623</v>
      </c>
      <c r="G12" s="254" t="s">
        <v>624</v>
      </c>
      <c r="H12" s="219" t="s">
        <v>735</v>
      </c>
      <c r="I12" s="221"/>
    </row>
    <row r="13" spans="1:9" s="222" customFormat="1" x14ac:dyDescent="0.25">
      <c r="A13" s="218" t="s">
        <v>679</v>
      </c>
      <c r="B13" s="221"/>
      <c r="C13" s="219"/>
      <c r="D13" s="221"/>
      <c r="F13" s="218" t="s">
        <v>623</v>
      </c>
      <c r="G13" s="254" t="s">
        <v>625</v>
      </c>
      <c r="H13" s="219"/>
      <c r="I13" s="221"/>
    </row>
    <row r="14" spans="1:9" x14ac:dyDescent="0.25">
      <c r="A14" s="218" t="s">
        <v>679</v>
      </c>
      <c r="B14" s="221"/>
      <c r="C14" s="221"/>
      <c r="D14" s="221"/>
      <c r="F14" s="218" t="s">
        <v>623</v>
      </c>
      <c r="G14" s="254" t="s">
        <v>731</v>
      </c>
      <c r="H14" s="221"/>
      <c r="I14" s="221"/>
    </row>
    <row r="15" spans="1:9" x14ac:dyDescent="0.25">
      <c r="A15" s="218" t="s">
        <v>679</v>
      </c>
      <c r="B15" s="348"/>
      <c r="C15" s="223"/>
      <c r="D15" s="223"/>
      <c r="F15" s="218" t="s">
        <v>623</v>
      </c>
      <c r="G15" s="254" t="s">
        <v>733</v>
      </c>
      <c r="H15" s="221"/>
      <c r="I15" s="221"/>
    </row>
    <row r="16" spans="1:9" s="224" customFormat="1" x14ac:dyDescent="0.25">
      <c r="A16" s="218" t="s">
        <v>679</v>
      </c>
      <c r="B16" s="348"/>
      <c r="C16" s="223"/>
      <c r="D16" s="223"/>
      <c r="F16" s="218" t="s">
        <v>623</v>
      </c>
      <c r="G16" s="221"/>
      <c r="H16" s="221"/>
      <c r="I16" s="221"/>
    </row>
    <row r="17" spans="1:9" x14ac:dyDescent="0.25">
      <c r="A17" s="218" t="s">
        <v>679</v>
      </c>
      <c r="B17" s="221"/>
      <c r="C17" s="218"/>
      <c r="D17" s="218"/>
      <c r="F17" s="218" t="s">
        <v>623</v>
      </c>
      <c r="G17" s="221"/>
      <c r="H17" s="221"/>
      <c r="I17" s="221"/>
    </row>
    <row r="19" spans="1:9" x14ac:dyDescent="0.25">
      <c r="A19" s="1785" t="s">
        <v>618</v>
      </c>
      <c r="B19" s="1785"/>
      <c r="C19" s="1785"/>
      <c r="D19" s="1785"/>
      <c r="F19" s="1785" t="s">
        <v>618</v>
      </c>
      <c r="G19" s="1785"/>
      <c r="H19" s="1785"/>
      <c r="I19" s="1785"/>
    </row>
    <row r="20" spans="1:9" x14ac:dyDescent="0.25">
      <c r="A20" s="217" t="s">
        <v>32</v>
      </c>
      <c r="B20" s="217" t="s">
        <v>581</v>
      </c>
      <c r="C20" s="217" t="s">
        <v>617</v>
      </c>
      <c r="D20" s="217" t="s">
        <v>616</v>
      </c>
      <c r="F20" s="217" t="s">
        <v>32</v>
      </c>
      <c r="G20" s="217" t="s">
        <v>581</v>
      </c>
      <c r="H20" s="217" t="s">
        <v>617</v>
      </c>
      <c r="I20" s="217" t="s">
        <v>616</v>
      </c>
    </row>
    <row r="21" spans="1:9" x14ac:dyDescent="0.25">
      <c r="A21" s="218" t="s">
        <v>626</v>
      </c>
      <c r="B21" s="344" t="s">
        <v>629</v>
      </c>
      <c r="C21" s="219"/>
      <c r="D21" s="221"/>
      <c r="F21" s="218" t="s">
        <v>630</v>
      </c>
      <c r="G21" s="344" t="s">
        <v>638</v>
      </c>
      <c r="H21" s="219" t="s">
        <v>735</v>
      </c>
      <c r="I21" s="221"/>
    </row>
    <row r="22" spans="1:9" x14ac:dyDescent="0.25">
      <c r="A22" s="218" t="s">
        <v>626</v>
      </c>
      <c r="B22" s="344" t="s">
        <v>641</v>
      </c>
      <c r="C22" s="219"/>
      <c r="D22" s="221"/>
      <c r="F22" s="218" t="s">
        <v>630</v>
      </c>
      <c r="G22" s="344" t="s">
        <v>693</v>
      </c>
      <c r="H22" s="219" t="s">
        <v>735</v>
      </c>
      <c r="I22" s="221"/>
    </row>
    <row r="23" spans="1:9" x14ac:dyDescent="0.25">
      <c r="A23" s="218" t="s">
        <v>626</v>
      </c>
      <c r="B23" s="344" t="s">
        <v>662</v>
      </c>
      <c r="C23" s="219"/>
      <c r="D23" s="221"/>
      <c r="F23" s="218" t="s">
        <v>630</v>
      </c>
      <c r="G23" s="344" t="s">
        <v>587</v>
      </c>
      <c r="H23" s="219" t="s">
        <v>735</v>
      </c>
      <c r="I23" s="221"/>
    </row>
    <row r="24" spans="1:9" x14ac:dyDescent="0.25">
      <c r="A24" s="218" t="s">
        <v>626</v>
      </c>
      <c r="B24" s="344" t="s">
        <v>663</v>
      </c>
      <c r="C24" s="219"/>
      <c r="D24" s="221"/>
      <c r="F24" s="218" t="s">
        <v>630</v>
      </c>
      <c r="G24" s="344" t="s">
        <v>586</v>
      </c>
      <c r="H24" s="219" t="s">
        <v>735</v>
      </c>
      <c r="I24" s="221"/>
    </row>
    <row r="25" spans="1:9" x14ac:dyDescent="0.25">
      <c r="A25" s="218" t="s">
        <v>626</v>
      </c>
      <c r="B25" s="344" t="s">
        <v>610</v>
      </c>
      <c r="C25" s="219"/>
      <c r="D25" s="221"/>
      <c r="F25" s="218" t="s">
        <v>630</v>
      </c>
      <c r="G25" s="344" t="s">
        <v>590</v>
      </c>
      <c r="H25" s="219" t="s">
        <v>735</v>
      </c>
      <c r="I25" s="221"/>
    </row>
    <row r="26" spans="1:9" x14ac:dyDescent="0.25">
      <c r="A26" s="218" t="s">
        <v>626</v>
      </c>
      <c r="B26" s="344" t="s">
        <v>627</v>
      </c>
      <c r="C26" s="219"/>
      <c r="D26" s="221"/>
      <c r="F26" s="218" t="s">
        <v>630</v>
      </c>
      <c r="G26" s="344" t="s">
        <v>588</v>
      </c>
      <c r="H26" s="219" t="s">
        <v>735</v>
      </c>
      <c r="I26" s="221"/>
    </row>
    <row r="27" spans="1:9" x14ac:dyDescent="0.25">
      <c r="A27" s="218" t="s">
        <v>626</v>
      </c>
      <c r="B27" s="344" t="s">
        <v>702</v>
      </c>
      <c r="C27" s="219"/>
      <c r="D27" s="221"/>
      <c r="F27" s="218" t="s">
        <v>630</v>
      </c>
      <c r="G27" s="344" t="s">
        <v>589</v>
      </c>
      <c r="H27" s="219" t="s">
        <v>735</v>
      </c>
      <c r="I27" s="221"/>
    </row>
    <row r="28" spans="1:9" x14ac:dyDescent="0.25">
      <c r="A28" s="218" t="s">
        <v>626</v>
      </c>
      <c r="B28" s="344" t="s">
        <v>661</v>
      </c>
      <c r="C28" s="219"/>
      <c r="D28" s="221"/>
      <c r="F28" s="218" t="s">
        <v>630</v>
      </c>
      <c r="G28" s="344" t="s">
        <v>659</v>
      </c>
      <c r="H28" s="219" t="s">
        <v>735</v>
      </c>
      <c r="I28" s="221"/>
    </row>
    <row r="29" spans="1:9" x14ac:dyDescent="0.25">
      <c r="A29" s="218" t="s">
        <v>626</v>
      </c>
      <c r="B29" s="254" t="s">
        <v>724</v>
      </c>
      <c r="C29" s="219"/>
      <c r="D29" s="221"/>
      <c r="F29" s="218" t="s">
        <v>630</v>
      </c>
      <c r="G29" s="254" t="s">
        <v>732</v>
      </c>
      <c r="H29" s="219" t="s">
        <v>735</v>
      </c>
      <c r="I29" s="221"/>
    </row>
    <row r="30" spans="1:9" x14ac:dyDescent="0.25">
      <c r="A30" s="218" t="s">
        <v>626</v>
      </c>
      <c r="B30" s="218"/>
      <c r="C30" s="219"/>
      <c r="D30" s="221"/>
      <c r="F30" s="218" t="s">
        <v>630</v>
      </c>
      <c r="G30" s="221" t="s">
        <v>736</v>
      </c>
      <c r="H30" s="221" t="s">
        <v>735</v>
      </c>
      <c r="I30" s="221"/>
    </row>
    <row r="31" spans="1:9" s="222" customFormat="1" x14ac:dyDescent="0.25">
      <c r="A31" s="218" t="s">
        <v>626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626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626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626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626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1785" t="s">
        <v>618</v>
      </c>
      <c r="B37" s="1785"/>
      <c r="C37" s="1785"/>
      <c r="D37" s="1785"/>
      <c r="F37" s="1785" t="s">
        <v>618</v>
      </c>
      <c r="G37" s="1785"/>
      <c r="H37" s="1785"/>
      <c r="I37" s="1785"/>
    </row>
    <row r="38" spans="1:9" x14ac:dyDescent="0.25">
      <c r="A38" s="217" t="s">
        <v>32</v>
      </c>
      <c r="B38" s="217" t="s">
        <v>581</v>
      </c>
      <c r="C38" s="217" t="s">
        <v>617</v>
      </c>
      <c r="D38" s="217" t="s">
        <v>616</v>
      </c>
      <c r="F38" s="217" t="s">
        <v>32</v>
      </c>
      <c r="G38" s="217" t="s">
        <v>581</v>
      </c>
      <c r="H38" s="217" t="s">
        <v>617</v>
      </c>
      <c r="I38" s="217" t="s">
        <v>616</v>
      </c>
    </row>
    <row r="39" spans="1:9" x14ac:dyDescent="0.25">
      <c r="A39" s="218" t="s">
        <v>569</v>
      </c>
      <c r="B39" s="344" t="s">
        <v>597</v>
      </c>
      <c r="C39" s="219" t="s">
        <v>735</v>
      </c>
      <c r="D39" s="221"/>
      <c r="F39" s="218" t="s">
        <v>566</v>
      </c>
      <c r="G39" s="344" t="s">
        <v>694</v>
      </c>
      <c r="H39" s="219" t="s">
        <v>735</v>
      </c>
      <c r="I39" s="221"/>
    </row>
    <row r="40" spans="1:9" x14ac:dyDescent="0.25">
      <c r="A40" s="218" t="s">
        <v>569</v>
      </c>
      <c r="B40" s="344" t="s">
        <v>704</v>
      </c>
      <c r="C40" s="219" t="s">
        <v>735</v>
      </c>
      <c r="D40" s="221"/>
      <c r="F40" s="218" t="s">
        <v>566</v>
      </c>
      <c r="G40" s="344" t="s">
        <v>595</v>
      </c>
      <c r="H40" s="219" t="s">
        <v>735</v>
      </c>
      <c r="I40" s="221"/>
    </row>
    <row r="41" spans="1:9" x14ac:dyDescent="0.25">
      <c r="A41" s="218" t="s">
        <v>569</v>
      </c>
      <c r="B41" s="344" t="s">
        <v>599</v>
      </c>
      <c r="C41" s="219" t="s">
        <v>735</v>
      </c>
      <c r="D41" s="221"/>
      <c r="F41" s="218" t="s">
        <v>566</v>
      </c>
      <c r="G41" s="344" t="s">
        <v>602</v>
      </c>
      <c r="H41" s="219" t="s">
        <v>735</v>
      </c>
      <c r="I41" s="221"/>
    </row>
    <row r="42" spans="1:9" x14ac:dyDescent="0.25">
      <c r="A42" s="218" t="s">
        <v>569</v>
      </c>
      <c r="B42" s="344" t="s">
        <v>705</v>
      </c>
      <c r="C42" s="219" t="s">
        <v>735</v>
      </c>
      <c r="D42" s="221"/>
      <c r="F42" s="218" t="s">
        <v>566</v>
      </c>
      <c r="G42" s="344" t="s">
        <v>695</v>
      </c>
      <c r="H42" s="219" t="s">
        <v>735</v>
      </c>
      <c r="I42" s="221"/>
    </row>
    <row r="43" spans="1:9" x14ac:dyDescent="0.25">
      <c r="A43" s="218" t="s">
        <v>569</v>
      </c>
      <c r="B43" s="344" t="s">
        <v>596</v>
      </c>
      <c r="C43" s="219" t="s">
        <v>735</v>
      </c>
      <c r="D43" s="221"/>
      <c r="F43" s="218" t="s">
        <v>566</v>
      </c>
      <c r="G43" s="344" t="s">
        <v>634</v>
      </c>
      <c r="H43" s="219" t="s">
        <v>735</v>
      </c>
      <c r="I43" s="221"/>
    </row>
    <row r="44" spans="1:9" x14ac:dyDescent="0.25">
      <c r="A44" s="218" t="s">
        <v>569</v>
      </c>
      <c r="B44" s="344" t="s">
        <v>654</v>
      </c>
      <c r="C44" s="219" t="s">
        <v>735</v>
      </c>
      <c r="D44" s="221"/>
      <c r="F44" s="218" t="s">
        <v>566</v>
      </c>
      <c r="G44" s="344" t="s">
        <v>591</v>
      </c>
      <c r="H44" s="219" t="s">
        <v>735</v>
      </c>
      <c r="I44" s="221"/>
    </row>
    <row r="45" spans="1:9" x14ac:dyDescent="0.25">
      <c r="A45" s="218" t="s">
        <v>569</v>
      </c>
      <c r="B45" s="344" t="s">
        <v>656</v>
      </c>
      <c r="C45" s="219" t="s">
        <v>735</v>
      </c>
      <c r="D45" s="221"/>
      <c r="F45" s="218" t="s">
        <v>566</v>
      </c>
      <c r="G45" s="344" t="s">
        <v>593</v>
      </c>
      <c r="H45" s="219" t="s">
        <v>735</v>
      </c>
      <c r="I45" s="221"/>
    </row>
    <row r="46" spans="1:9" x14ac:dyDescent="0.25">
      <c r="A46" s="218" t="s">
        <v>569</v>
      </c>
      <c r="B46" s="344" t="s">
        <v>598</v>
      </c>
      <c r="C46" s="219" t="s">
        <v>735</v>
      </c>
      <c r="D46" s="221"/>
      <c r="F46" s="218" t="s">
        <v>566</v>
      </c>
      <c r="G46" s="344" t="s">
        <v>594</v>
      </c>
      <c r="H46" s="219" t="s">
        <v>735</v>
      </c>
      <c r="I46" s="221"/>
    </row>
    <row r="47" spans="1:9" x14ac:dyDescent="0.25">
      <c r="A47" s="218" t="s">
        <v>569</v>
      </c>
      <c r="B47" s="254" t="s">
        <v>716</v>
      </c>
      <c r="C47" s="219" t="s">
        <v>735</v>
      </c>
      <c r="D47" s="221"/>
      <c r="F47" s="218" t="s">
        <v>566</v>
      </c>
      <c r="G47" s="254" t="s">
        <v>666</v>
      </c>
      <c r="H47" s="219" t="s">
        <v>735</v>
      </c>
      <c r="I47" s="221"/>
    </row>
    <row r="48" spans="1:9" x14ac:dyDescent="0.25">
      <c r="A48" s="218" t="s">
        <v>569</v>
      </c>
      <c r="B48" s="254" t="s">
        <v>655</v>
      </c>
      <c r="C48" s="219" t="s">
        <v>735</v>
      </c>
      <c r="D48" s="221"/>
      <c r="F48" s="218" t="s">
        <v>566</v>
      </c>
      <c r="G48" s="254" t="s">
        <v>665</v>
      </c>
      <c r="H48" s="219" t="s">
        <v>735</v>
      </c>
      <c r="I48" s="221"/>
    </row>
    <row r="49" spans="1:9" x14ac:dyDescent="0.25">
      <c r="A49" s="218" t="s">
        <v>569</v>
      </c>
      <c r="B49" s="254" t="s">
        <v>725</v>
      </c>
      <c r="C49" s="219" t="s">
        <v>735</v>
      </c>
      <c r="D49" s="218"/>
      <c r="F49" s="218" t="s">
        <v>566</v>
      </c>
      <c r="G49" s="218"/>
      <c r="H49" s="219"/>
      <c r="I49" s="221"/>
    </row>
    <row r="50" spans="1:9" x14ac:dyDescent="0.25">
      <c r="A50" s="218" t="s">
        <v>569</v>
      </c>
      <c r="B50" s="218"/>
      <c r="C50" s="218"/>
      <c r="D50" s="218"/>
      <c r="F50" s="218" t="s">
        <v>566</v>
      </c>
      <c r="G50" s="218"/>
      <c r="H50" s="218"/>
      <c r="I50" s="221"/>
    </row>
    <row r="51" spans="1:9" x14ac:dyDescent="0.25">
      <c r="A51" s="218" t="s">
        <v>569</v>
      </c>
      <c r="B51" s="218"/>
      <c r="C51" s="218"/>
      <c r="D51" s="218"/>
      <c r="F51" s="218" t="s">
        <v>566</v>
      </c>
      <c r="G51" s="218"/>
      <c r="H51" s="218"/>
      <c r="I51" s="221"/>
    </row>
    <row r="53" spans="1:9" x14ac:dyDescent="0.25">
      <c r="A53" s="1785" t="s">
        <v>618</v>
      </c>
      <c r="B53" s="1785"/>
      <c r="C53" s="1785"/>
      <c r="D53" s="1785"/>
      <c r="F53" s="1785" t="s">
        <v>618</v>
      </c>
      <c r="G53" s="1785"/>
      <c r="H53" s="1785"/>
      <c r="I53" s="1785"/>
    </row>
    <row r="54" spans="1:9" x14ac:dyDescent="0.25">
      <c r="A54" s="217" t="s">
        <v>32</v>
      </c>
      <c r="B54" s="217" t="s">
        <v>581</v>
      </c>
      <c r="C54" s="217" t="s">
        <v>617</v>
      </c>
      <c r="D54" s="217" t="s">
        <v>616</v>
      </c>
      <c r="F54" s="217" t="s">
        <v>32</v>
      </c>
      <c r="G54" s="217" t="s">
        <v>581</v>
      </c>
      <c r="H54" s="217" t="s">
        <v>617</v>
      </c>
      <c r="I54" s="217" t="s">
        <v>616</v>
      </c>
    </row>
    <row r="55" spans="1:9" x14ac:dyDescent="0.25">
      <c r="A55" s="218" t="s">
        <v>564</v>
      </c>
      <c r="B55" s="344" t="s">
        <v>582</v>
      </c>
      <c r="C55" s="219"/>
      <c r="D55" s="221"/>
      <c r="F55" s="218" t="s">
        <v>549</v>
      </c>
      <c r="G55" s="344" t="s">
        <v>615</v>
      </c>
      <c r="H55" s="219" t="s">
        <v>735</v>
      </c>
      <c r="I55" s="221"/>
    </row>
    <row r="56" spans="1:9" x14ac:dyDescent="0.25">
      <c r="A56" s="218" t="s">
        <v>564</v>
      </c>
      <c r="B56" s="344" t="s">
        <v>658</v>
      </c>
      <c r="C56" s="219"/>
      <c r="D56" s="221"/>
      <c r="F56" s="218" t="s">
        <v>549</v>
      </c>
      <c r="G56" s="344" t="s">
        <v>614</v>
      </c>
      <c r="H56" s="219" t="s">
        <v>735</v>
      </c>
      <c r="I56" s="221"/>
    </row>
    <row r="57" spans="1:9" x14ac:dyDescent="0.25">
      <c r="A57" s="218" t="s">
        <v>564</v>
      </c>
      <c r="B57" s="344" t="s">
        <v>584</v>
      </c>
      <c r="C57" s="219"/>
      <c r="D57" s="221"/>
      <c r="F57" s="218" t="s">
        <v>549</v>
      </c>
      <c r="G57" s="344" t="s">
        <v>703</v>
      </c>
      <c r="H57" s="219" t="s">
        <v>735</v>
      </c>
      <c r="I57" s="221"/>
    </row>
    <row r="58" spans="1:9" x14ac:dyDescent="0.25">
      <c r="A58" s="218" t="s">
        <v>564</v>
      </c>
      <c r="B58" s="344" t="s">
        <v>583</v>
      </c>
      <c r="C58" s="219"/>
      <c r="D58" s="221"/>
      <c r="F58" s="218" t="s">
        <v>549</v>
      </c>
      <c r="G58" s="344" t="s">
        <v>640</v>
      </c>
      <c r="H58" s="219" t="s">
        <v>735</v>
      </c>
      <c r="I58" s="221"/>
    </row>
    <row r="59" spans="1:9" x14ac:dyDescent="0.25">
      <c r="A59" s="218" t="s">
        <v>564</v>
      </c>
      <c r="B59" s="344" t="s">
        <v>585</v>
      </c>
      <c r="C59" s="219"/>
      <c r="D59" s="221"/>
      <c r="F59" s="218" t="s">
        <v>549</v>
      </c>
      <c r="G59" s="344" t="s">
        <v>613</v>
      </c>
      <c r="H59" s="219" t="s">
        <v>735</v>
      </c>
      <c r="I59" s="221"/>
    </row>
    <row r="60" spans="1:9" x14ac:dyDescent="0.25">
      <c r="A60" s="218" t="s">
        <v>564</v>
      </c>
      <c r="B60" s="344" t="s">
        <v>667</v>
      </c>
      <c r="C60" s="219"/>
      <c r="D60" s="221"/>
      <c r="F60" s="218" t="s">
        <v>549</v>
      </c>
      <c r="G60" s="344" t="s">
        <v>612</v>
      </c>
      <c r="H60" s="219" t="s">
        <v>735</v>
      </c>
      <c r="I60" s="221"/>
    </row>
    <row r="61" spans="1:9" x14ac:dyDescent="0.25">
      <c r="A61" s="218" t="s">
        <v>564</v>
      </c>
      <c r="B61" s="344" t="s">
        <v>685</v>
      </c>
      <c r="C61" s="219"/>
      <c r="D61" s="221"/>
      <c r="F61" s="218" t="s">
        <v>549</v>
      </c>
      <c r="G61" s="344" t="s">
        <v>712</v>
      </c>
      <c r="H61" s="219" t="s">
        <v>735</v>
      </c>
      <c r="I61" s="221"/>
    </row>
    <row r="62" spans="1:9" x14ac:dyDescent="0.25">
      <c r="A62" s="218" t="s">
        <v>564</v>
      </c>
      <c r="B62" s="344" t="s">
        <v>686</v>
      </c>
      <c r="C62" s="219"/>
      <c r="D62" s="221"/>
      <c r="F62" s="218" t="s">
        <v>549</v>
      </c>
      <c r="G62" s="344" t="s">
        <v>628</v>
      </c>
      <c r="H62" s="219" t="s">
        <v>735</v>
      </c>
      <c r="I62" s="221"/>
    </row>
    <row r="63" spans="1:9" x14ac:dyDescent="0.25">
      <c r="A63" s="218" t="s">
        <v>564</v>
      </c>
      <c r="B63" s="254" t="s">
        <v>718</v>
      </c>
      <c r="C63" s="219"/>
      <c r="D63" s="221"/>
      <c r="F63" s="218" t="s">
        <v>549</v>
      </c>
      <c r="G63" s="254" t="s">
        <v>635</v>
      </c>
      <c r="H63" s="219"/>
      <c r="I63" s="221"/>
    </row>
    <row r="64" spans="1:9" x14ac:dyDescent="0.25">
      <c r="A64" s="218" t="s">
        <v>564</v>
      </c>
      <c r="B64" s="254" t="s">
        <v>727</v>
      </c>
      <c r="C64" s="219"/>
      <c r="D64" s="221"/>
      <c r="F64" s="218" t="s">
        <v>549</v>
      </c>
      <c r="G64" s="218"/>
      <c r="H64" s="219"/>
      <c r="I64" s="221"/>
    </row>
    <row r="65" spans="1:9" x14ac:dyDescent="0.25">
      <c r="A65" s="218" t="s">
        <v>564</v>
      </c>
      <c r="B65" s="221"/>
      <c r="C65" s="219"/>
      <c r="D65" s="221"/>
      <c r="F65" s="218" t="s">
        <v>549</v>
      </c>
      <c r="G65" s="218"/>
      <c r="H65" s="219"/>
      <c r="I65" s="221"/>
    </row>
    <row r="66" spans="1:9" x14ac:dyDescent="0.25">
      <c r="A66" s="218" t="s">
        <v>564</v>
      </c>
      <c r="B66" s="221"/>
      <c r="C66" s="219"/>
      <c r="D66" s="221"/>
      <c r="F66" s="218" t="s">
        <v>549</v>
      </c>
      <c r="G66" s="218"/>
      <c r="H66" s="218"/>
      <c r="I66" s="218"/>
    </row>
    <row r="67" spans="1:9" x14ac:dyDescent="0.25">
      <c r="A67" s="218" t="s">
        <v>564</v>
      </c>
      <c r="B67" s="218"/>
      <c r="C67" s="218"/>
      <c r="D67" s="218"/>
      <c r="F67" s="218" t="s">
        <v>549</v>
      </c>
      <c r="G67" s="218"/>
      <c r="H67" s="218"/>
      <c r="I67" s="218"/>
    </row>
    <row r="69" spans="1:9" x14ac:dyDescent="0.25">
      <c r="A69" s="1785" t="s">
        <v>618</v>
      </c>
      <c r="B69" s="1785"/>
      <c r="C69" s="1785"/>
      <c r="D69" s="1785"/>
      <c r="F69" s="1785" t="s">
        <v>618</v>
      </c>
      <c r="G69" s="1785"/>
      <c r="H69" s="1785"/>
      <c r="I69" s="1785"/>
    </row>
    <row r="70" spans="1:9" x14ac:dyDescent="0.25">
      <c r="A70" s="217" t="s">
        <v>32</v>
      </c>
      <c r="B70" s="217" t="s">
        <v>581</v>
      </c>
      <c r="C70" s="217" t="s">
        <v>617</v>
      </c>
      <c r="D70" s="217" t="s">
        <v>616</v>
      </c>
      <c r="F70" s="217" t="s">
        <v>32</v>
      </c>
      <c r="G70" s="217" t="s">
        <v>581</v>
      </c>
      <c r="H70" s="217" t="s">
        <v>617</v>
      </c>
      <c r="I70" s="217" t="s">
        <v>616</v>
      </c>
    </row>
    <row r="71" spans="1:9" x14ac:dyDescent="0.25">
      <c r="A71" s="218" t="s">
        <v>53</v>
      </c>
      <c r="B71" s="273" t="s">
        <v>682</v>
      </c>
      <c r="C71" s="219" t="s">
        <v>735</v>
      </c>
      <c r="D71" s="221" t="s">
        <v>619</v>
      </c>
      <c r="F71" s="218" t="s">
        <v>554</v>
      </c>
      <c r="G71" s="344" t="s">
        <v>606</v>
      </c>
      <c r="H71" s="219" t="s">
        <v>735</v>
      </c>
      <c r="I71" s="221"/>
    </row>
    <row r="72" spans="1:9" x14ac:dyDescent="0.25">
      <c r="A72" s="218" t="s">
        <v>53</v>
      </c>
      <c r="B72" s="344" t="s">
        <v>633</v>
      </c>
      <c r="C72" s="219" t="s">
        <v>735</v>
      </c>
      <c r="D72" s="221" t="s">
        <v>619</v>
      </c>
      <c r="F72" s="218" t="s">
        <v>554</v>
      </c>
      <c r="G72" s="344" t="s">
        <v>713</v>
      </c>
      <c r="H72" s="219" t="s">
        <v>735</v>
      </c>
      <c r="I72" s="221"/>
    </row>
    <row r="73" spans="1:9" x14ac:dyDescent="0.25">
      <c r="A73" s="218" t="s">
        <v>53</v>
      </c>
      <c r="B73" s="344" t="s">
        <v>636</v>
      </c>
      <c r="C73" s="219" t="s">
        <v>735</v>
      </c>
      <c r="D73" s="221" t="s">
        <v>619</v>
      </c>
      <c r="F73" s="218" t="s">
        <v>554</v>
      </c>
      <c r="G73" s="344" t="s">
        <v>714</v>
      </c>
      <c r="H73" s="219" t="s">
        <v>735</v>
      </c>
      <c r="I73" s="221"/>
    </row>
    <row r="74" spans="1:9" x14ac:dyDescent="0.25">
      <c r="A74" s="218" t="s">
        <v>53</v>
      </c>
      <c r="B74" s="344" t="s">
        <v>607</v>
      </c>
      <c r="C74" s="219" t="s">
        <v>735</v>
      </c>
      <c r="D74" s="221" t="s">
        <v>619</v>
      </c>
      <c r="F74" s="218" t="s">
        <v>554</v>
      </c>
      <c r="G74" s="344" t="s">
        <v>605</v>
      </c>
      <c r="H74" s="219" t="s">
        <v>735</v>
      </c>
      <c r="I74" s="221"/>
    </row>
    <row r="75" spans="1:9" x14ac:dyDescent="0.25">
      <c r="A75" s="218" t="s">
        <v>53</v>
      </c>
      <c r="B75" s="344" t="s">
        <v>683</v>
      </c>
      <c r="C75" s="219" t="s">
        <v>735</v>
      </c>
      <c r="D75" s="221" t="s">
        <v>619</v>
      </c>
      <c r="F75" s="218" t="s">
        <v>554</v>
      </c>
      <c r="G75" s="344" t="s">
        <v>603</v>
      </c>
      <c r="H75" s="219" t="s">
        <v>735</v>
      </c>
      <c r="I75" s="221"/>
    </row>
    <row r="76" spans="1:9" x14ac:dyDescent="0.25">
      <c r="A76" s="218" t="s">
        <v>53</v>
      </c>
      <c r="B76" s="344" t="s">
        <v>609</v>
      </c>
      <c r="C76" s="219" t="s">
        <v>735</v>
      </c>
      <c r="D76" s="221" t="s">
        <v>619</v>
      </c>
      <c r="F76" s="218" t="s">
        <v>554</v>
      </c>
      <c r="G76" s="344" t="s">
        <v>600</v>
      </c>
      <c r="H76" s="219" t="s">
        <v>735</v>
      </c>
      <c r="I76" s="221"/>
    </row>
    <row r="77" spans="1:9" x14ac:dyDescent="0.25">
      <c r="A77" s="218" t="s">
        <v>53</v>
      </c>
      <c r="B77" s="344" t="s">
        <v>684</v>
      </c>
      <c r="C77" s="219" t="s">
        <v>735</v>
      </c>
      <c r="D77" s="221" t="s">
        <v>619</v>
      </c>
      <c r="F77" s="218" t="s">
        <v>554</v>
      </c>
      <c r="G77" s="344" t="s">
        <v>632</v>
      </c>
      <c r="H77" s="219" t="s">
        <v>735</v>
      </c>
      <c r="I77" s="221"/>
    </row>
    <row r="78" spans="1:9" x14ac:dyDescent="0.25">
      <c r="A78" s="218" t="s">
        <v>53</v>
      </c>
      <c r="B78" s="344" t="s">
        <v>657</v>
      </c>
      <c r="C78" s="219" t="s">
        <v>735</v>
      </c>
      <c r="D78" s="221" t="s">
        <v>620</v>
      </c>
      <c r="F78" s="218" t="s">
        <v>554</v>
      </c>
      <c r="G78" s="344" t="s">
        <v>601</v>
      </c>
      <c r="H78" s="219" t="s">
        <v>735</v>
      </c>
      <c r="I78" s="221"/>
    </row>
    <row r="79" spans="1:9" x14ac:dyDescent="0.25">
      <c r="A79" s="218" t="s">
        <v>53</v>
      </c>
      <c r="B79" s="123" t="s">
        <v>608</v>
      </c>
      <c r="C79" s="219"/>
      <c r="D79" s="221" t="s">
        <v>619</v>
      </c>
      <c r="F79" s="218" t="s">
        <v>554</v>
      </c>
      <c r="G79" s="344" t="s">
        <v>660</v>
      </c>
      <c r="H79" s="219"/>
      <c r="I79" s="221"/>
    </row>
    <row r="80" spans="1:9" ht="15.75" thickBot="1" x14ac:dyDescent="0.3">
      <c r="A80" s="218" t="s">
        <v>53</v>
      </c>
      <c r="B80" s="123" t="s">
        <v>717</v>
      </c>
      <c r="C80" s="219"/>
      <c r="D80" s="221" t="s">
        <v>620</v>
      </c>
      <c r="F80" s="218" t="s">
        <v>554</v>
      </c>
      <c r="G80" s="345" t="s">
        <v>604</v>
      </c>
      <c r="H80" s="219" t="s">
        <v>735</v>
      </c>
      <c r="I80" s="221"/>
    </row>
    <row r="81" spans="1:9" x14ac:dyDescent="0.25">
      <c r="A81" s="218" t="s">
        <v>53</v>
      </c>
      <c r="B81" s="123" t="s">
        <v>726</v>
      </c>
      <c r="C81" s="221"/>
      <c r="D81" s="221"/>
      <c r="F81" s="218" t="s">
        <v>554</v>
      </c>
      <c r="G81" s="344" t="s">
        <v>715</v>
      </c>
      <c r="H81" s="221" t="s">
        <v>735</v>
      </c>
      <c r="I81" s="221"/>
    </row>
    <row r="82" spans="1:9" x14ac:dyDescent="0.25">
      <c r="A82" s="218" t="s">
        <v>53</v>
      </c>
      <c r="B82" s="123" t="s">
        <v>669</v>
      </c>
      <c r="C82" s="221"/>
      <c r="D82" s="221"/>
      <c r="F82" s="218" t="s">
        <v>554</v>
      </c>
      <c r="G82" s="254" t="s">
        <v>722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554</v>
      </c>
      <c r="G83" s="254" t="s">
        <v>723</v>
      </c>
      <c r="H83" s="221" t="s">
        <v>735</v>
      </c>
      <c r="I83" s="221"/>
    </row>
    <row r="85" spans="1:9" x14ac:dyDescent="0.25">
      <c r="A85" s="1785" t="s">
        <v>618</v>
      </c>
      <c r="B85" s="1785"/>
      <c r="C85" s="1785"/>
      <c r="D85" s="1785"/>
      <c r="F85" s="1785" t="s">
        <v>618</v>
      </c>
      <c r="G85" s="1785"/>
      <c r="H85" s="1785"/>
      <c r="I85" s="1785"/>
    </row>
    <row r="86" spans="1:9" x14ac:dyDescent="0.25">
      <c r="A86" s="217" t="s">
        <v>32</v>
      </c>
      <c r="B86" s="217" t="s">
        <v>581</v>
      </c>
      <c r="C86" s="217" t="s">
        <v>617</v>
      </c>
      <c r="D86" s="217" t="s">
        <v>616</v>
      </c>
      <c r="F86" s="217" t="s">
        <v>32</v>
      </c>
      <c r="G86" s="217" t="s">
        <v>581</v>
      </c>
      <c r="H86" s="217" t="s">
        <v>617</v>
      </c>
      <c r="I86" s="217" t="s">
        <v>616</v>
      </c>
    </row>
    <row r="87" spans="1:9" x14ac:dyDescent="0.25">
      <c r="A87" s="218" t="s">
        <v>671</v>
      </c>
      <c r="B87" s="344" t="s">
        <v>696</v>
      </c>
      <c r="C87" s="219" t="s">
        <v>735</v>
      </c>
      <c r="D87" s="221"/>
      <c r="F87" s="218" t="s">
        <v>678</v>
      </c>
      <c r="G87" s="344" t="s">
        <v>611</v>
      </c>
      <c r="H87" s="219" t="s">
        <v>735</v>
      </c>
      <c r="I87" s="221"/>
    </row>
    <row r="88" spans="1:9" x14ac:dyDescent="0.25">
      <c r="A88" s="218" t="s">
        <v>671</v>
      </c>
      <c r="B88" s="344" t="s">
        <v>675</v>
      </c>
      <c r="C88" s="219" t="s">
        <v>735</v>
      </c>
      <c r="D88" s="221"/>
      <c r="F88" s="218" t="s">
        <v>678</v>
      </c>
      <c r="G88" s="344" t="s">
        <v>706</v>
      </c>
      <c r="H88" s="219" t="s">
        <v>735</v>
      </c>
      <c r="I88" s="221"/>
    </row>
    <row r="89" spans="1:9" x14ac:dyDescent="0.25">
      <c r="A89" s="218" t="s">
        <v>671</v>
      </c>
      <c r="B89" s="344" t="s">
        <v>674</v>
      </c>
      <c r="C89" s="219" t="s">
        <v>735</v>
      </c>
      <c r="D89" s="221"/>
      <c r="F89" s="218" t="s">
        <v>678</v>
      </c>
      <c r="G89" s="344" t="s">
        <v>707</v>
      </c>
      <c r="H89" s="219" t="s">
        <v>735</v>
      </c>
      <c r="I89" s="221"/>
    </row>
    <row r="90" spans="1:9" x14ac:dyDescent="0.25">
      <c r="A90" s="218" t="s">
        <v>671</v>
      </c>
      <c r="B90" s="344" t="s">
        <v>697</v>
      </c>
      <c r="C90" s="219" t="s">
        <v>735</v>
      </c>
      <c r="D90" s="221"/>
      <c r="F90" s="218" t="s">
        <v>678</v>
      </c>
      <c r="G90" s="344" t="s">
        <v>708</v>
      </c>
      <c r="H90" s="219" t="s">
        <v>735</v>
      </c>
      <c r="I90" s="221"/>
    </row>
    <row r="91" spans="1:9" x14ac:dyDescent="0.25">
      <c r="A91" s="218" t="s">
        <v>671</v>
      </c>
      <c r="B91" s="344" t="s">
        <v>698</v>
      </c>
      <c r="C91" s="219" t="s">
        <v>735</v>
      </c>
      <c r="D91" s="221"/>
      <c r="F91" s="218" t="s">
        <v>678</v>
      </c>
      <c r="G91" s="344" t="s">
        <v>709</v>
      </c>
      <c r="H91" s="219" t="s">
        <v>735</v>
      </c>
      <c r="I91" s="221"/>
    </row>
    <row r="92" spans="1:9" x14ac:dyDescent="0.25">
      <c r="A92" s="218" t="s">
        <v>671</v>
      </c>
      <c r="B92" s="344" t="s">
        <v>699</v>
      </c>
      <c r="C92" s="219" t="s">
        <v>735</v>
      </c>
      <c r="D92" s="221"/>
      <c r="F92" s="218" t="s">
        <v>678</v>
      </c>
      <c r="G92" s="344" t="s">
        <v>729</v>
      </c>
      <c r="H92" s="219" t="s">
        <v>735</v>
      </c>
      <c r="I92" s="221"/>
    </row>
    <row r="93" spans="1:9" x14ac:dyDescent="0.25">
      <c r="A93" s="218" t="s">
        <v>671</v>
      </c>
      <c r="B93" s="344" t="s">
        <v>700</v>
      </c>
      <c r="C93" s="219" t="s">
        <v>735</v>
      </c>
      <c r="D93" s="221"/>
      <c r="F93" s="218" t="s">
        <v>678</v>
      </c>
      <c r="G93" s="344" t="s">
        <v>710</v>
      </c>
      <c r="H93" s="219" t="s">
        <v>735</v>
      </c>
      <c r="I93" s="221"/>
    </row>
    <row r="94" spans="1:9" x14ac:dyDescent="0.25">
      <c r="A94" s="218" t="s">
        <v>671</v>
      </c>
      <c r="B94" s="344" t="s">
        <v>701</v>
      </c>
      <c r="C94" s="219" t="s">
        <v>735</v>
      </c>
      <c r="D94" s="221"/>
      <c r="F94" s="218" t="s">
        <v>678</v>
      </c>
      <c r="G94" s="344" t="s">
        <v>711</v>
      </c>
      <c r="H94" s="219" t="s">
        <v>735</v>
      </c>
      <c r="I94" s="221"/>
    </row>
    <row r="95" spans="1:9" x14ac:dyDescent="0.25">
      <c r="A95" s="218" t="s">
        <v>671</v>
      </c>
      <c r="B95" s="254" t="s">
        <v>672</v>
      </c>
      <c r="C95" s="219"/>
      <c r="D95" s="221"/>
      <c r="F95" s="218" t="s">
        <v>678</v>
      </c>
      <c r="G95" s="344" t="s">
        <v>673</v>
      </c>
      <c r="H95" s="219" t="s">
        <v>735</v>
      </c>
      <c r="I95" s="221"/>
    </row>
    <row r="96" spans="1:9" x14ac:dyDescent="0.25">
      <c r="A96" s="218" t="s">
        <v>671</v>
      </c>
      <c r="B96" s="344" t="s">
        <v>664</v>
      </c>
      <c r="C96" s="221"/>
      <c r="D96" s="221"/>
      <c r="F96" s="218" t="s">
        <v>678</v>
      </c>
      <c r="G96" s="254" t="s">
        <v>721</v>
      </c>
      <c r="H96" s="219" t="s">
        <v>735</v>
      </c>
      <c r="I96" s="221"/>
    </row>
    <row r="97" spans="1:9" x14ac:dyDescent="0.25">
      <c r="A97" s="218" t="s">
        <v>671</v>
      </c>
      <c r="B97" s="254" t="s">
        <v>730</v>
      </c>
      <c r="C97" s="221"/>
      <c r="D97" s="221"/>
      <c r="F97" s="218" t="s">
        <v>678</v>
      </c>
      <c r="G97" s="254" t="s">
        <v>734</v>
      </c>
      <c r="H97" s="221" t="s">
        <v>735</v>
      </c>
      <c r="I97" s="221"/>
    </row>
    <row r="98" spans="1:9" x14ac:dyDescent="0.25">
      <c r="A98" s="218" t="s">
        <v>671</v>
      </c>
      <c r="B98" s="221"/>
      <c r="C98" s="221"/>
      <c r="D98" s="221"/>
      <c r="F98" s="218" t="s">
        <v>678</v>
      </c>
      <c r="G98" s="221"/>
      <c r="H98" s="221"/>
      <c r="I98" s="221"/>
    </row>
    <row r="99" spans="1:9" x14ac:dyDescent="0.25">
      <c r="A99" s="218" t="s">
        <v>671</v>
      </c>
      <c r="B99" s="221"/>
      <c r="C99" s="221"/>
      <c r="D99" s="221"/>
      <c r="F99" s="218" t="s">
        <v>678</v>
      </c>
      <c r="G99" s="221"/>
      <c r="H99" s="221"/>
      <c r="I99" s="221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749</v>
      </c>
      <c r="F6" s="646" t="s">
        <v>750</v>
      </c>
      <c r="G6" s="646" t="s">
        <v>751</v>
      </c>
      <c r="H6" s="646" t="s">
        <v>752</v>
      </c>
      <c r="I6" s="646" t="s">
        <v>753</v>
      </c>
      <c r="J6" s="646" t="s">
        <v>754</v>
      </c>
      <c r="K6" s="646" t="s">
        <v>755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581</v>
      </c>
      <c r="F8" s="649" t="s">
        <v>63</v>
      </c>
      <c r="G8" s="649" t="s">
        <v>756</v>
      </c>
      <c r="H8" s="649" t="s">
        <v>757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758</v>
      </c>
      <c r="O8" s="649" t="s">
        <v>759</v>
      </c>
      <c r="P8" s="649" t="s">
        <v>760</v>
      </c>
      <c r="Q8" s="649" t="s">
        <v>761</v>
      </c>
      <c r="R8" s="649" t="s">
        <v>762</v>
      </c>
      <c r="S8" s="649" t="s">
        <v>763</v>
      </c>
      <c r="T8" s="649" t="s">
        <v>764</v>
      </c>
      <c r="U8" s="649" t="s">
        <v>765</v>
      </c>
      <c r="V8" s="649" t="s">
        <v>766</v>
      </c>
      <c r="W8" s="649" t="s">
        <v>767</v>
      </c>
      <c r="X8" s="651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778</v>
      </c>
      <c r="G9" s="649" t="s">
        <v>770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684</v>
      </c>
      <c r="G10" s="649" t="s">
        <v>770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610</v>
      </c>
      <c r="G11" s="649" t="s">
        <v>769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781</v>
      </c>
      <c r="G12" s="649" t="s">
        <v>770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660</v>
      </c>
      <c r="G13" s="649" t="s">
        <v>769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780</v>
      </c>
      <c r="G14" s="649" t="s">
        <v>769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608</v>
      </c>
      <c r="G15" s="649" t="s">
        <v>770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777</v>
      </c>
      <c r="G16" s="649" t="s">
        <v>770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749</v>
      </c>
      <c r="F23" s="660" t="s">
        <v>750</v>
      </c>
      <c r="G23" s="660" t="s">
        <v>751</v>
      </c>
      <c r="H23" s="660" t="s">
        <v>752</v>
      </c>
      <c r="I23" s="660" t="s">
        <v>753</v>
      </c>
      <c r="J23" s="660" t="s">
        <v>754</v>
      </c>
      <c r="K23" s="660" t="s">
        <v>755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581</v>
      </c>
      <c r="F25" s="663" t="s">
        <v>63</v>
      </c>
      <c r="G25" s="663" t="s">
        <v>756</v>
      </c>
      <c r="H25" s="663" t="s">
        <v>757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758</v>
      </c>
      <c r="O25" s="663" t="s">
        <v>759</v>
      </c>
      <c r="P25" s="663" t="s">
        <v>760</v>
      </c>
      <c r="Q25" s="663" t="s">
        <v>761</v>
      </c>
      <c r="R25" s="663" t="s">
        <v>762</v>
      </c>
      <c r="S25" s="663" t="s">
        <v>763</v>
      </c>
      <c r="T25" s="663" t="s">
        <v>764</v>
      </c>
      <c r="U25" s="663" t="s">
        <v>765</v>
      </c>
      <c r="V25" s="663" t="s">
        <v>766</v>
      </c>
      <c r="W25" s="663" t="s">
        <v>767</v>
      </c>
      <c r="X25" s="665" t="s">
        <v>768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622</v>
      </c>
      <c r="G26" s="663" t="s">
        <v>770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682</v>
      </c>
      <c r="G27" s="663" t="s">
        <v>770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789</v>
      </c>
      <c r="G28" s="663" t="s">
        <v>769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791</v>
      </c>
      <c r="G29" s="663" t="s">
        <v>769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611</v>
      </c>
      <c r="G30" s="663" t="s">
        <v>770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788</v>
      </c>
      <c r="G31" s="663" t="s">
        <v>769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707</v>
      </c>
      <c r="G32" s="663" t="s">
        <v>769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621</v>
      </c>
      <c r="G33" s="663" t="s">
        <v>769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710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749</v>
      </c>
      <c r="F57" s="688" t="s">
        <v>750</v>
      </c>
      <c r="G57" s="688" t="s">
        <v>751</v>
      </c>
      <c r="H57" s="688" t="s">
        <v>752</v>
      </c>
      <c r="I57" s="688" t="s">
        <v>753</v>
      </c>
      <c r="J57" s="688" t="s">
        <v>754</v>
      </c>
      <c r="K57" s="688" t="s">
        <v>755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581</v>
      </c>
      <c r="F59" s="691" t="s">
        <v>63</v>
      </c>
      <c r="G59" s="691" t="s">
        <v>756</v>
      </c>
      <c r="H59" s="691" t="s">
        <v>757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758</v>
      </c>
      <c r="O59" s="691" t="s">
        <v>759</v>
      </c>
      <c r="P59" s="691" t="s">
        <v>760</v>
      </c>
      <c r="Q59" s="691" t="s">
        <v>761</v>
      </c>
      <c r="R59" s="691" t="s">
        <v>762</v>
      </c>
      <c r="S59" s="691" t="s">
        <v>763</v>
      </c>
      <c r="T59" s="691" t="s">
        <v>764</v>
      </c>
      <c r="U59" s="691" t="s">
        <v>765</v>
      </c>
      <c r="V59" s="691" t="s">
        <v>766</v>
      </c>
      <c r="W59" s="691" t="s">
        <v>767</v>
      </c>
      <c r="X59" s="693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592</v>
      </c>
      <c r="G60" s="691" t="s">
        <v>769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801</v>
      </c>
      <c r="G61" s="691" t="s">
        <v>769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730</v>
      </c>
      <c r="G62" s="691" t="s">
        <v>770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799</v>
      </c>
      <c r="G63" s="691" t="s">
        <v>769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808</v>
      </c>
      <c r="G64" s="691" t="s">
        <v>770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797</v>
      </c>
      <c r="G65" s="691" t="s">
        <v>770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798</v>
      </c>
      <c r="G66" s="691" t="s">
        <v>769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668</v>
      </c>
      <c r="G67" s="691" t="s">
        <v>769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749</v>
      </c>
      <c r="F74" s="674" t="s">
        <v>750</v>
      </c>
      <c r="G74" s="674" t="s">
        <v>751</v>
      </c>
      <c r="H74" s="674" t="s">
        <v>752</v>
      </c>
      <c r="I74" s="674" t="s">
        <v>753</v>
      </c>
      <c r="J74" s="674" t="s">
        <v>754</v>
      </c>
      <c r="K74" s="674" t="s">
        <v>755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581</v>
      </c>
      <c r="F76" s="677" t="s">
        <v>63</v>
      </c>
      <c r="G76" s="677" t="s">
        <v>756</v>
      </c>
      <c r="H76" s="677" t="s">
        <v>757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758</v>
      </c>
      <c r="O76" s="677" t="s">
        <v>759</v>
      </c>
      <c r="P76" s="677" t="s">
        <v>760</v>
      </c>
      <c r="Q76" s="677" t="s">
        <v>761</v>
      </c>
      <c r="R76" s="677" t="s">
        <v>762</v>
      </c>
      <c r="S76" s="677" t="s">
        <v>763</v>
      </c>
      <c r="T76" s="677" t="s">
        <v>764</v>
      </c>
      <c r="U76" s="677" t="s">
        <v>765</v>
      </c>
      <c r="V76" s="677" t="s">
        <v>766</v>
      </c>
      <c r="W76" s="677" t="s">
        <v>767</v>
      </c>
      <c r="X76" s="679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672</v>
      </c>
      <c r="G77" s="677" t="s">
        <v>770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802</v>
      </c>
      <c r="G78" s="677" t="s">
        <v>770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724</v>
      </c>
      <c r="G79" s="677" t="s">
        <v>769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711</v>
      </c>
      <c r="G80" s="677" t="s">
        <v>769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675</v>
      </c>
      <c r="G81" s="677" t="s">
        <v>769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803</v>
      </c>
      <c r="G82" s="677" t="s">
        <v>769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697</v>
      </c>
      <c r="G83" s="677" t="s">
        <v>769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701</v>
      </c>
      <c r="G84" s="677" t="s">
        <v>769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578</v>
      </c>
      <c r="G94" s="354" t="s">
        <v>770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659</v>
      </c>
      <c r="G95" s="354" t="s">
        <v>770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736</v>
      </c>
      <c r="G96" s="354" t="s">
        <v>770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586</v>
      </c>
      <c r="G97" s="354" t="s">
        <v>769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693</v>
      </c>
      <c r="G98" s="354" t="s">
        <v>769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579</v>
      </c>
      <c r="G99" s="354" t="s">
        <v>769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588</v>
      </c>
      <c r="G100" s="354" t="s">
        <v>770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807</v>
      </c>
      <c r="G101" s="354" t="s">
        <v>769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784</v>
      </c>
      <c r="G111" s="354" t="s">
        <v>769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593</v>
      </c>
      <c r="G112" s="354" t="s">
        <v>769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694</v>
      </c>
      <c r="G113" s="354" t="s">
        <v>769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695</v>
      </c>
      <c r="G114" s="354" t="s">
        <v>770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815</v>
      </c>
      <c r="G115" s="354" t="s">
        <v>770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666</v>
      </c>
      <c r="G116" s="354" t="s">
        <v>770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595</v>
      </c>
      <c r="G117" s="354" t="s">
        <v>769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591</v>
      </c>
      <c r="G118" s="354" t="s">
        <v>770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749</v>
      </c>
      <c r="F142" s="702" t="s">
        <v>750</v>
      </c>
      <c r="G142" s="702" t="s">
        <v>751</v>
      </c>
      <c r="H142" s="702" t="s">
        <v>752</v>
      </c>
      <c r="I142" s="702" t="s">
        <v>753</v>
      </c>
      <c r="J142" s="702" t="s">
        <v>754</v>
      </c>
      <c r="K142" s="702" t="s">
        <v>755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581</v>
      </c>
      <c r="F144" s="705" t="s">
        <v>63</v>
      </c>
      <c r="G144" s="705" t="s">
        <v>756</v>
      </c>
      <c r="H144" s="705" t="s">
        <v>757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758</v>
      </c>
      <c r="O144" s="705" t="s">
        <v>759</v>
      </c>
      <c r="P144" s="705" t="s">
        <v>760</v>
      </c>
      <c r="Q144" s="705" t="s">
        <v>761</v>
      </c>
      <c r="R144" s="705" t="s">
        <v>762</v>
      </c>
      <c r="S144" s="705" t="s">
        <v>763</v>
      </c>
      <c r="T144" s="705" t="s">
        <v>764</v>
      </c>
      <c r="U144" s="705" t="s">
        <v>765</v>
      </c>
      <c r="V144" s="705" t="s">
        <v>766</v>
      </c>
      <c r="W144" s="705" t="s">
        <v>767</v>
      </c>
      <c r="X144" s="707" t="s">
        <v>768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786</v>
      </c>
      <c r="G145" s="705" t="s">
        <v>769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604</v>
      </c>
      <c r="G146" s="705" t="s">
        <v>769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582</v>
      </c>
      <c r="G147" s="705" t="s">
        <v>770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601</v>
      </c>
      <c r="G148" s="705" t="s">
        <v>770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600</v>
      </c>
      <c r="G149" s="705" t="s">
        <v>769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605</v>
      </c>
      <c r="G150" s="705" t="s">
        <v>770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785</v>
      </c>
      <c r="G151" s="705" t="s">
        <v>770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632</v>
      </c>
      <c r="G152" s="705" t="s">
        <v>770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749</v>
      </c>
      <c r="F159" s="632" t="s">
        <v>750</v>
      </c>
      <c r="G159" s="632" t="s">
        <v>751</v>
      </c>
      <c r="H159" s="632" t="s">
        <v>752</v>
      </c>
      <c r="I159" s="632" t="s">
        <v>753</v>
      </c>
      <c r="J159" s="632" t="s">
        <v>754</v>
      </c>
      <c r="K159" s="632" t="s">
        <v>755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581</v>
      </c>
      <c r="F161" s="635" t="s">
        <v>63</v>
      </c>
      <c r="G161" s="635" t="s">
        <v>756</v>
      </c>
      <c r="H161" s="635" t="s">
        <v>757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758</v>
      </c>
      <c r="O161" s="635" t="s">
        <v>759</v>
      </c>
      <c r="P161" s="635" t="s">
        <v>760</v>
      </c>
      <c r="Q161" s="635" t="s">
        <v>761</v>
      </c>
      <c r="R161" s="635" t="s">
        <v>762</v>
      </c>
      <c r="S161" s="635" t="s">
        <v>763</v>
      </c>
      <c r="T161" s="635" t="s">
        <v>764</v>
      </c>
      <c r="U161" s="635" t="s">
        <v>765</v>
      </c>
      <c r="V161" s="635" t="s">
        <v>766</v>
      </c>
      <c r="W161" s="635" t="s">
        <v>767</v>
      </c>
      <c r="X161" s="637" t="s">
        <v>768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628</v>
      </c>
      <c r="G162" s="635" t="s">
        <v>769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775</v>
      </c>
      <c r="G163" s="635" t="s">
        <v>769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615</v>
      </c>
      <c r="G164" s="635" t="s">
        <v>770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613</v>
      </c>
      <c r="G165" s="635" t="s">
        <v>770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774</v>
      </c>
      <c r="G166" s="635" t="s">
        <v>770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635</v>
      </c>
      <c r="G167" s="635" t="s">
        <v>770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712</v>
      </c>
      <c r="G168" s="635" t="s">
        <v>770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640</v>
      </c>
      <c r="G169" s="635" t="s">
        <v>770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749</v>
      </c>
      <c r="F6" s="716" t="s">
        <v>750</v>
      </c>
      <c r="G6" s="716" t="s">
        <v>751</v>
      </c>
      <c r="H6" s="716" t="s">
        <v>752</v>
      </c>
      <c r="I6" s="716" t="s">
        <v>753</v>
      </c>
      <c r="J6" s="716" t="s">
        <v>754</v>
      </c>
      <c r="K6" s="716" t="s">
        <v>755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581</v>
      </c>
      <c r="F8" s="719" t="s">
        <v>63</v>
      </c>
      <c r="G8" s="719" t="s">
        <v>756</v>
      </c>
      <c r="H8" s="719" t="s">
        <v>757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758</v>
      </c>
      <c r="O8" s="719" t="s">
        <v>759</v>
      </c>
      <c r="P8" s="719" t="s">
        <v>760</v>
      </c>
      <c r="Q8" s="719" t="s">
        <v>761</v>
      </c>
      <c r="R8" s="719" t="s">
        <v>762</v>
      </c>
      <c r="S8" s="719" t="s">
        <v>763</v>
      </c>
      <c r="T8" s="719" t="s">
        <v>764</v>
      </c>
      <c r="U8" s="719" t="s">
        <v>765</v>
      </c>
      <c r="V8" s="719" t="s">
        <v>766</v>
      </c>
      <c r="W8" s="719" t="s">
        <v>767</v>
      </c>
      <c r="X8" s="721" t="s">
        <v>768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660</v>
      </c>
      <c r="G9" s="719" t="s">
        <v>769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608</v>
      </c>
      <c r="G10" s="719" t="s">
        <v>769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778</v>
      </c>
      <c r="G11" s="719" t="s">
        <v>770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781</v>
      </c>
      <c r="G12" s="719" t="s">
        <v>770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661</v>
      </c>
      <c r="G13" s="719" t="s">
        <v>769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610</v>
      </c>
      <c r="G14" s="719" t="s">
        <v>770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684</v>
      </c>
      <c r="G15" s="719" t="s">
        <v>769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777</v>
      </c>
      <c r="G16" s="719" t="s">
        <v>770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749</v>
      </c>
      <c r="F23" s="786" t="s">
        <v>750</v>
      </c>
      <c r="G23" s="786" t="s">
        <v>751</v>
      </c>
      <c r="H23" s="786" t="s">
        <v>752</v>
      </c>
      <c r="I23" s="786" t="s">
        <v>753</v>
      </c>
      <c r="J23" s="786" t="s">
        <v>754</v>
      </c>
      <c r="K23" s="786" t="s">
        <v>755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581</v>
      </c>
      <c r="F25" s="789" t="s">
        <v>63</v>
      </c>
      <c r="G25" s="789" t="s">
        <v>756</v>
      </c>
      <c r="H25" s="789" t="s">
        <v>757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758</v>
      </c>
      <c r="O25" s="789" t="s">
        <v>759</v>
      </c>
      <c r="P25" s="789" t="s">
        <v>760</v>
      </c>
      <c r="Q25" s="789" t="s">
        <v>761</v>
      </c>
      <c r="R25" s="789" t="s">
        <v>762</v>
      </c>
      <c r="S25" s="789" t="s">
        <v>763</v>
      </c>
      <c r="T25" s="789" t="s">
        <v>764</v>
      </c>
      <c r="U25" s="789" t="s">
        <v>765</v>
      </c>
      <c r="V25" s="789" t="s">
        <v>766</v>
      </c>
      <c r="W25" s="789" t="s">
        <v>767</v>
      </c>
      <c r="X25" s="791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621</v>
      </c>
      <c r="G26" s="789" t="s">
        <v>770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622</v>
      </c>
      <c r="G27" s="789" t="s">
        <v>770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791</v>
      </c>
      <c r="G28" s="789" t="s">
        <v>769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790</v>
      </c>
      <c r="G29" s="789" t="s">
        <v>769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788</v>
      </c>
      <c r="G30" s="789" t="s">
        <v>770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708</v>
      </c>
      <c r="G31" s="789" t="s">
        <v>769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611</v>
      </c>
      <c r="G32" s="789" t="s">
        <v>770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682</v>
      </c>
      <c r="G33" s="789" t="s">
        <v>769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729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749</v>
      </c>
      <c r="F40" s="772" t="s">
        <v>750</v>
      </c>
      <c r="G40" s="772" t="s">
        <v>751</v>
      </c>
      <c r="H40" s="772" t="s">
        <v>752</v>
      </c>
      <c r="I40" s="772" t="s">
        <v>753</v>
      </c>
      <c r="J40" s="772" t="s">
        <v>754</v>
      </c>
      <c r="K40" s="772" t="s">
        <v>755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581</v>
      </c>
      <c r="F42" s="775" t="s">
        <v>63</v>
      </c>
      <c r="G42" s="775" t="s">
        <v>756</v>
      </c>
      <c r="H42" s="775" t="s">
        <v>757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758</v>
      </c>
      <c r="O42" s="775" t="s">
        <v>759</v>
      </c>
      <c r="P42" s="775" t="s">
        <v>760</v>
      </c>
      <c r="Q42" s="775" t="s">
        <v>761</v>
      </c>
      <c r="R42" s="775" t="s">
        <v>762</v>
      </c>
      <c r="S42" s="775" t="s">
        <v>763</v>
      </c>
      <c r="T42" s="775" t="s">
        <v>764</v>
      </c>
      <c r="U42" s="775" t="s">
        <v>765</v>
      </c>
      <c r="V42" s="775" t="s">
        <v>766</v>
      </c>
      <c r="W42" s="775" t="s">
        <v>767</v>
      </c>
      <c r="X42" s="777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633</v>
      </c>
      <c r="G43" s="775" t="s">
        <v>769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584</v>
      </c>
      <c r="G44" s="775" t="s">
        <v>769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794</v>
      </c>
      <c r="G45" s="775" t="s">
        <v>770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583</v>
      </c>
      <c r="G46" s="775" t="s">
        <v>769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812</v>
      </c>
      <c r="G47" s="775" t="s">
        <v>769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585</v>
      </c>
      <c r="G48" s="775" t="s">
        <v>769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792</v>
      </c>
      <c r="G49" s="775" t="s">
        <v>770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819</v>
      </c>
      <c r="G50" s="775" t="s">
        <v>769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749</v>
      </c>
      <c r="F57" s="744" t="s">
        <v>750</v>
      </c>
      <c r="G57" s="744" t="s">
        <v>751</v>
      </c>
      <c r="H57" s="744" t="s">
        <v>752</v>
      </c>
      <c r="I57" s="744" t="s">
        <v>753</v>
      </c>
      <c r="J57" s="744" t="s">
        <v>754</v>
      </c>
      <c r="K57" s="744" t="s">
        <v>755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581</v>
      </c>
      <c r="F59" s="747" t="s">
        <v>63</v>
      </c>
      <c r="G59" s="747" t="s">
        <v>756</v>
      </c>
      <c r="H59" s="747" t="s">
        <v>757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758</v>
      </c>
      <c r="O59" s="747" t="s">
        <v>759</v>
      </c>
      <c r="P59" s="747" t="s">
        <v>760</v>
      </c>
      <c r="Q59" s="747" t="s">
        <v>761</v>
      </c>
      <c r="R59" s="747" t="s">
        <v>762</v>
      </c>
      <c r="S59" s="747" t="s">
        <v>763</v>
      </c>
      <c r="T59" s="747" t="s">
        <v>764</v>
      </c>
      <c r="U59" s="747" t="s">
        <v>765</v>
      </c>
      <c r="V59" s="747" t="s">
        <v>766</v>
      </c>
      <c r="W59" s="747" t="s">
        <v>767</v>
      </c>
      <c r="X59" s="749" t="s">
        <v>768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798</v>
      </c>
      <c r="G60" s="747" t="s">
        <v>769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801</v>
      </c>
      <c r="G61" s="747" t="s">
        <v>769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730</v>
      </c>
      <c r="G62" s="747" t="s">
        <v>769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808</v>
      </c>
      <c r="G63" s="747" t="s">
        <v>770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797</v>
      </c>
      <c r="G64" s="747" t="s">
        <v>769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796</v>
      </c>
      <c r="G65" s="747" t="s">
        <v>769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592</v>
      </c>
      <c r="G66" s="747" t="s">
        <v>770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668</v>
      </c>
      <c r="G67" s="747" t="s">
        <v>769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749</v>
      </c>
      <c r="F74" s="800" t="s">
        <v>750</v>
      </c>
      <c r="G74" s="800" t="s">
        <v>751</v>
      </c>
      <c r="H74" s="800" t="s">
        <v>752</v>
      </c>
      <c r="I74" s="800" t="s">
        <v>753</v>
      </c>
      <c r="J74" s="800" t="s">
        <v>754</v>
      </c>
      <c r="K74" s="800" t="s">
        <v>755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581</v>
      </c>
      <c r="F76" s="803" t="s">
        <v>63</v>
      </c>
      <c r="G76" s="803" t="s">
        <v>756</v>
      </c>
      <c r="H76" s="803" t="s">
        <v>757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758</v>
      </c>
      <c r="O76" s="803" t="s">
        <v>759</v>
      </c>
      <c r="P76" s="803" t="s">
        <v>760</v>
      </c>
      <c r="Q76" s="803" t="s">
        <v>761</v>
      </c>
      <c r="R76" s="803" t="s">
        <v>762</v>
      </c>
      <c r="S76" s="803" t="s">
        <v>763</v>
      </c>
      <c r="T76" s="803" t="s">
        <v>764</v>
      </c>
      <c r="U76" s="803" t="s">
        <v>765</v>
      </c>
      <c r="V76" s="803" t="s">
        <v>766</v>
      </c>
      <c r="W76" s="803" t="s">
        <v>767</v>
      </c>
      <c r="X76" s="805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674</v>
      </c>
      <c r="G77" s="803" t="s">
        <v>769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724</v>
      </c>
      <c r="G78" s="803" t="s">
        <v>769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697</v>
      </c>
      <c r="G79" s="803" t="s">
        <v>769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802</v>
      </c>
      <c r="G80" s="803" t="s">
        <v>770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701</v>
      </c>
      <c r="G81" s="803" t="s">
        <v>769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711</v>
      </c>
      <c r="G82" s="803" t="s">
        <v>770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699</v>
      </c>
      <c r="G83" s="803" t="s">
        <v>769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672</v>
      </c>
      <c r="G84" s="803" t="s">
        <v>769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736</v>
      </c>
      <c r="G94" s="354" t="s">
        <v>770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587</v>
      </c>
      <c r="G96" s="354" t="s">
        <v>770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590</v>
      </c>
      <c r="G97" s="354" t="s">
        <v>769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693</v>
      </c>
      <c r="G98" s="354" t="s">
        <v>770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807</v>
      </c>
      <c r="G99" s="354" t="s">
        <v>769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588</v>
      </c>
      <c r="G100" s="354" t="s">
        <v>770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579</v>
      </c>
      <c r="G101" s="354" t="s">
        <v>770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749</v>
      </c>
      <c r="F108" s="758" t="s">
        <v>750</v>
      </c>
      <c r="G108" s="758" t="s">
        <v>751</v>
      </c>
      <c r="H108" s="758" t="s">
        <v>752</v>
      </c>
      <c r="I108" s="758" t="s">
        <v>753</v>
      </c>
      <c r="J108" s="758" t="s">
        <v>754</v>
      </c>
      <c r="K108" s="758" t="s">
        <v>755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581</v>
      </c>
      <c r="F110" s="761" t="s">
        <v>63</v>
      </c>
      <c r="G110" s="761" t="s">
        <v>756</v>
      </c>
      <c r="H110" s="761" t="s">
        <v>757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758</v>
      </c>
      <c r="O110" s="761" t="s">
        <v>759</v>
      </c>
      <c r="P110" s="761" t="s">
        <v>760</v>
      </c>
      <c r="Q110" s="761" t="s">
        <v>761</v>
      </c>
      <c r="R110" s="761" t="s">
        <v>762</v>
      </c>
      <c r="S110" s="761" t="s">
        <v>763</v>
      </c>
      <c r="T110" s="761" t="s">
        <v>764</v>
      </c>
      <c r="U110" s="761" t="s">
        <v>765</v>
      </c>
      <c r="V110" s="761" t="s">
        <v>766</v>
      </c>
      <c r="W110" s="761" t="s">
        <v>767</v>
      </c>
      <c r="X110" s="763" t="s">
        <v>768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595</v>
      </c>
      <c r="G111" s="761" t="s">
        <v>770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815</v>
      </c>
      <c r="G112" s="761" t="s">
        <v>770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695</v>
      </c>
      <c r="G113" s="761" t="s">
        <v>769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591</v>
      </c>
      <c r="G114" s="761" t="s">
        <v>770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666</v>
      </c>
      <c r="G115" s="761" t="s">
        <v>770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694</v>
      </c>
      <c r="G116" s="761" t="s">
        <v>770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634</v>
      </c>
      <c r="G117" s="761" t="s">
        <v>769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593</v>
      </c>
      <c r="G118" s="761" t="s">
        <v>770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749</v>
      </c>
      <c r="F125" s="814" t="s">
        <v>750</v>
      </c>
      <c r="G125" s="814" t="s">
        <v>751</v>
      </c>
      <c r="H125" s="814" t="s">
        <v>752</v>
      </c>
      <c r="I125" s="814" t="s">
        <v>753</v>
      </c>
      <c r="J125" s="814" t="s">
        <v>754</v>
      </c>
      <c r="K125" s="814" t="s">
        <v>755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581</v>
      </c>
      <c r="F127" s="817" t="s">
        <v>63</v>
      </c>
      <c r="G127" s="817" t="s">
        <v>756</v>
      </c>
      <c r="H127" s="817" t="s">
        <v>757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758</v>
      </c>
      <c r="O127" s="817" t="s">
        <v>759</v>
      </c>
      <c r="P127" s="817" t="s">
        <v>760</v>
      </c>
      <c r="Q127" s="817" t="s">
        <v>761</v>
      </c>
      <c r="R127" s="817" t="s">
        <v>762</v>
      </c>
      <c r="S127" s="817" t="s">
        <v>763</v>
      </c>
      <c r="T127" s="817" t="s">
        <v>764</v>
      </c>
      <c r="U127" s="817" t="s">
        <v>765</v>
      </c>
      <c r="V127" s="817" t="s">
        <v>766</v>
      </c>
      <c r="W127" s="817" t="s">
        <v>767</v>
      </c>
      <c r="X127" s="819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596</v>
      </c>
      <c r="G128" s="817" t="s">
        <v>769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597</v>
      </c>
      <c r="G129" s="817" t="s">
        <v>770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599</v>
      </c>
      <c r="G130" s="817" t="s">
        <v>770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806</v>
      </c>
      <c r="G131" s="817" t="s">
        <v>770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772</v>
      </c>
      <c r="G132" s="817" t="s">
        <v>770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771</v>
      </c>
      <c r="G133" s="817" t="s">
        <v>770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718</v>
      </c>
      <c r="G134" s="817" t="s">
        <v>769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814</v>
      </c>
      <c r="G135" s="817" t="s">
        <v>770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749</v>
      </c>
      <c r="F142" s="828" t="s">
        <v>750</v>
      </c>
      <c r="G142" s="828" t="s">
        <v>751</v>
      </c>
      <c r="H142" s="828" t="s">
        <v>752</v>
      </c>
      <c r="I142" s="828" t="s">
        <v>753</v>
      </c>
      <c r="J142" s="828" t="s">
        <v>754</v>
      </c>
      <c r="K142" s="828" t="s">
        <v>755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581</v>
      </c>
      <c r="F144" s="831" t="s">
        <v>63</v>
      </c>
      <c r="G144" s="831" t="s">
        <v>756</v>
      </c>
      <c r="H144" s="831" t="s">
        <v>757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758</v>
      </c>
      <c r="O144" s="831" t="s">
        <v>759</v>
      </c>
      <c r="P144" s="831" t="s">
        <v>760</v>
      </c>
      <c r="Q144" s="831" t="s">
        <v>761</v>
      </c>
      <c r="R144" s="831" t="s">
        <v>762</v>
      </c>
      <c r="S144" s="831" t="s">
        <v>763</v>
      </c>
      <c r="T144" s="831" t="s">
        <v>764</v>
      </c>
      <c r="U144" s="831" t="s">
        <v>765</v>
      </c>
      <c r="V144" s="831" t="s">
        <v>766</v>
      </c>
      <c r="W144" s="831" t="s">
        <v>767</v>
      </c>
      <c r="X144" s="833" t="s">
        <v>768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785</v>
      </c>
      <c r="G145" s="831" t="s">
        <v>770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605</v>
      </c>
      <c r="G146" s="831" t="s">
        <v>769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632</v>
      </c>
      <c r="G147" s="831" t="s">
        <v>769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601</v>
      </c>
      <c r="G148" s="831" t="s">
        <v>769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600</v>
      </c>
      <c r="G149" s="831" t="s">
        <v>769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582</v>
      </c>
      <c r="G150" s="831" t="s">
        <v>769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606</v>
      </c>
      <c r="G151" s="831" t="s">
        <v>770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787</v>
      </c>
      <c r="G152" s="831" t="s">
        <v>769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604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786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749</v>
      </c>
      <c r="F159" s="730" t="s">
        <v>750</v>
      </c>
      <c r="G159" s="730" t="s">
        <v>751</v>
      </c>
      <c r="H159" s="730" t="s">
        <v>752</v>
      </c>
      <c r="I159" s="730" t="s">
        <v>753</v>
      </c>
      <c r="J159" s="730" t="s">
        <v>754</v>
      </c>
      <c r="K159" s="730" t="s">
        <v>755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581</v>
      </c>
      <c r="F161" s="733" t="s">
        <v>63</v>
      </c>
      <c r="G161" s="733" t="s">
        <v>756</v>
      </c>
      <c r="H161" s="733" t="s">
        <v>757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758</v>
      </c>
      <c r="O161" s="733" t="s">
        <v>759</v>
      </c>
      <c r="P161" s="733" t="s">
        <v>760</v>
      </c>
      <c r="Q161" s="733" t="s">
        <v>761</v>
      </c>
      <c r="R161" s="733" t="s">
        <v>762</v>
      </c>
      <c r="S161" s="733" t="s">
        <v>763</v>
      </c>
      <c r="T161" s="733" t="s">
        <v>764</v>
      </c>
      <c r="U161" s="733" t="s">
        <v>765</v>
      </c>
      <c r="V161" s="733" t="s">
        <v>766</v>
      </c>
      <c r="W161" s="733" t="s">
        <v>767</v>
      </c>
      <c r="X161" s="735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615</v>
      </c>
      <c r="G162" s="733" t="s">
        <v>770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640</v>
      </c>
      <c r="G163" s="733" t="s">
        <v>770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712</v>
      </c>
      <c r="G164" s="733" t="s">
        <v>770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635</v>
      </c>
      <c r="G165" s="733" t="s">
        <v>769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613</v>
      </c>
      <c r="G166" s="733" t="s">
        <v>770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774</v>
      </c>
      <c r="G167" s="733" t="s">
        <v>770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628</v>
      </c>
      <c r="G168" s="733" t="s">
        <v>769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818</v>
      </c>
      <c r="G169" s="733" t="s">
        <v>770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749</v>
      </c>
      <c r="F6" s="898" t="s">
        <v>750</v>
      </c>
      <c r="G6" s="898" t="s">
        <v>751</v>
      </c>
      <c r="H6" s="898" t="s">
        <v>752</v>
      </c>
      <c r="I6" s="898" t="s">
        <v>753</v>
      </c>
      <c r="J6" s="898" t="s">
        <v>754</v>
      </c>
      <c r="K6" s="898" t="s">
        <v>755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581</v>
      </c>
      <c r="F8" s="901" t="s">
        <v>63</v>
      </c>
      <c r="G8" s="901" t="s">
        <v>756</v>
      </c>
      <c r="H8" s="901" t="s">
        <v>757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758</v>
      </c>
      <c r="O8" s="901" t="s">
        <v>759</v>
      </c>
      <c r="P8" s="901" t="s">
        <v>760</v>
      </c>
      <c r="Q8" s="901" t="s">
        <v>761</v>
      </c>
      <c r="R8" s="901" t="s">
        <v>762</v>
      </c>
      <c r="S8" s="901" t="s">
        <v>763</v>
      </c>
      <c r="T8" s="901" t="s">
        <v>764</v>
      </c>
      <c r="U8" s="901" t="s">
        <v>765</v>
      </c>
      <c r="V8" s="901" t="s">
        <v>766</v>
      </c>
      <c r="W8" s="901" t="s">
        <v>767</v>
      </c>
      <c r="X8" s="903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778</v>
      </c>
      <c r="G9" s="901" t="s">
        <v>770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780</v>
      </c>
      <c r="G10" s="901" t="s">
        <v>769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684</v>
      </c>
      <c r="G11" s="901" t="s">
        <v>770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777</v>
      </c>
      <c r="G12" s="901" t="s">
        <v>769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610</v>
      </c>
      <c r="G13" s="901" t="s">
        <v>769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608</v>
      </c>
      <c r="G14" s="901" t="s">
        <v>770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781</v>
      </c>
      <c r="G15" s="901" t="s">
        <v>770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661</v>
      </c>
      <c r="G16" s="901" t="s">
        <v>770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810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749</v>
      </c>
      <c r="F23" s="968" t="s">
        <v>750</v>
      </c>
      <c r="G23" s="968" t="s">
        <v>751</v>
      </c>
      <c r="H23" s="968" t="s">
        <v>752</v>
      </c>
      <c r="I23" s="968" t="s">
        <v>753</v>
      </c>
      <c r="J23" s="968" t="s">
        <v>754</v>
      </c>
      <c r="K23" s="968" t="s">
        <v>755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581</v>
      </c>
      <c r="F25" s="971" t="s">
        <v>63</v>
      </c>
      <c r="G25" s="971" t="s">
        <v>756</v>
      </c>
      <c r="H25" s="971" t="s">
        <v>757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758</v>
      </c>
      <c r="O25" s="971" t="s">
        <v>759</v>
      </c>
      <c r="P25" s="971" t="s">
        <v>760</v>
      </c>
      <c r="Q25" s="971" t="s">
        <v>761</v>
      </c>
      <c r="R25" s="971" t="s">
        <v>762</v>
      </c>
      <c r="S25" s="971" t="s">
        <v>763</v>
      </c>
      <c r="T25" s="971" t="s">
        <v>764</v>
      </c>
      <c r="U25" s="971" t="s">
        <v>765</v>
      </c>
      <c r="V25" s="971" t="s">
        <v>766</v>
      </c>
      <c r="W25" s="971" t="s">
        <v>767</v>
      </c>
      <c r="X25" s="973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788</v>
      </c>
      <c r="G26" s="971" t="s">
        <v>769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729</v>
      </c>
      <c r="G27" s="971" t="s">
        <v>769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707</v>
      </c>
      <c r="G28" s="971" t="s">
        <v>770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821</v>
      </c>
      <c r="G29" s="971" t="s">
        <v>770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622</v>
      </c>
      <c r="G30" s="971" t="s">
        <v>770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611</v>
      </c>
      <c r="G31" s="971" t="s">
        <v>769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621</v>
      </c>
      <c r="G32" s="971" t="s">
        <v>769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682</v>
      </c>
      <c r="G33" s="971" t="s">
        <v>770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791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710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749</v>
      </c>
      <c r="F40" s="912" t="s">
        <v>750</v>
      </c>
      <c r="G40" s="912" t="s">
        <v>751</v>
      </c>
      <c r="H40" s="912" t="s">
        <v>752</v>
      </c>
      <c r="I40" s="912" t="s">
        <v>753</v>
      </c>
      <c r="J40" s="912" t="s">
        <v>754</v>
      </c>
      <c r="K40" s="912" t="s">
        <v>755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581</v>
      </c>
      <c r="F42" s="915" t="s">
        <v>63</v>
      </c>
      <c r="G42" s="915" t="s">
        <v>756</v>
      </c>
      <c r="H42" s="915" t="s">
        <v>757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758</v>
      </c>
      <c r="O42" s="915" t="s">
        <v>759</v>
      </c>
      <c r="P42" s="915" t="s">
        <v>760</v>
      </c>
      <c r="Q42" s="915" t="s">
        <v>761</v>
      </c>
      <c r="R42" s="915" t="s">
        <v>762</v>
      </c>
      <c r="S42" s="915" t="s">
        <v>763</v>
      </c>
      <c r="T42" s="915" t="s">
        <v>764</v>
      </c>
      <c r="U42" s="915" t="s">
        <v>765</v>
      </c>
      <c r="V42" s="915" t="s">
        <v>766</v>
      </c>
      <c r="W42" s="915" t="s">
        <v>767</v>
      </c>
      <c r="X42" s="917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794</v>
      </c>
      <c r="G43" s="915" t="s">
        <v>770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583</v>
      </c>
      <c r="G44" s="915" t="s">
        <v>769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584</v>
      </c>
      <c r="G45" s="915" t="s">
        <v>770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633</v>
      </c>
      <c r="G46" s="915" t="s">
        <v>770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792</v>
      </c>
      <c r="G47" s="915" t="s">
        <v>770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812</v>
      </c>
      <c r="G48" s="915" t="s">
        <v>769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585</v>
      </c>
      <c r="G49" s="915" t="s">
        <v>770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819</v>
      </c>
      <c r="G50" s="915" t="s">
        <v>770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749</v>
      </c>
      <c r="F57" s="351" t="s">
        <v>750</v>
      </c>
      <c r="G57" s="351" t="s">
        <v>751</v>
      </c>
      <c r="H57" s="351" t="s">
        <v>752</v>
      </c>
      <c r="I57" s="351" t="s">
        <v>753</v>
      </c>
      <c r="J57" s="351" t="s">
        <v>754</v>
      </c>
      <c r="K57" s="351" t="s">
        <v>755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581</v>
      </c>
      <c r="F59" s="354" t="s">
        <v>63</v>
      </c>
      <c r="G59" s="354" t="s">
        <v>756</v>
      </c>
      <c r="H59" s="354" t="s">
        <v>757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758</v>
      </c>
      <c r="O59" s="354" t="s">
        <v>759</v>
      </c>
      <c r="P59" s="354" t="s">
        <v>760</v>
      </c>
      <c r="Q59" s="354" t="s">
        <v>761</v>
      </c>
      <c r="R59" s="354" t="s">
        <v>762</v>
      </c>
      <c r="S59" s="354" t="s">
        <v>763</v>
      </c>
      <c r="T59" s="354" t="s">
        <v>764</v>
      </c>
      <c r="U59" s="354" t="s">
        <v>765</v>
      </c>
      <c r="V59" s="354" t="s">
        <v>766</v>
      </c>
      <c r="W59" s="354" t="s">
        <v>767</v>
      </c>
      <c r="X59" s="356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592</v>
      </c>
      <c r="G60" s="354" t="s">
        <v>769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797</v>
      </c>
      <c r="G61" s="354" t="s">
        <v>770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730</v>
      </c>
      <c r="G62" s="354" t="s">
        <v>769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799</v>
      </c>
      <c r="G63" s="354" t="s">
        <v>769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801</v>
      </c>
      <c r="G64" s="354" t="s">
        <v>769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798</v>
      </c>
      <c r="G65" s="354" t="s">
        <v>769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808</v>
      </c>
      <c r="G66" s="354" t="s">
        <v>769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668</v>
      </c>
      <c r="G67" s="354" t="s">
        <v>769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749</v>
      </c>
      <c r="F74" s="954" t="s">
        <v>750</v>
      </c>
      <c r="G74" s="954" t="s">
        <v>751</v>
      </c>
      <c r="H74" s="954" t="s">
        <v>752</v>
      </c>
      <c r="I74" s="954" t="s">
        <v>753</v>
      </c>
      <c r="J74" s="954" t="s">
        <v>754</v>
      </c>
      <c r="K74" s="954" t="s">
        <v>755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581</v>
      </c>
      <c r="F76" s="957" t="s">
        <v>63</v>
      </c>
      <c r="G76" s="957" t="s">
        <v>756</v>
      </c>
      <c r="H76" s="957" t="s">
        <v>757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758</v>
      </c>
      <c r="O76" s="957" t="s">
        <v>759</v>
      </c>
      <c r="P76" s="957" t="s">
        <v>760</v>
      </c>
      <c r="Q76" s="957" t="s">
        <v>761</v>
      </c>
      <c r="R76" s="957" t="s">
        <v>762</v>
      </c>
      <c r="S76" s="957" t="s">
        <v>763</v>
      </c>
      <c r="T76" s="957" t="s">
        <v>764</v>
      </c>
      <c r="U76" s="957" t="s">
        <v>765</v>
      </c>
      <c r="V76" s="957" t="s">
        <v>766</v>
      </c>
      <c r="W76" s="957" t="s">
        <v>767</v>
      </c>
      <c r="X76" s="959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674</v>
      </c>
      <c r="G77" s="957" t="s">
        <v>769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711</v>
      </c>
      <c r="G78" s="957" t="s">
        <v>770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802</v>
      </c>
      <c r="G79" s="957" t="s">
        <v>769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724</v>
      </c>
      <c r="G80" s="957" t="s">
        <v>769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675</v>
      </c>
      <c r="G81" s="957" t="s">
        <v>769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697</v>
      </c>
      <c r="G82" s="957" t="s">
        <v>770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672</v>
      </c>
      <c r="G83" s="957" t="s">
        <v>769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701</v>
      </c>
      <c r="G84" s="957" t="s">
        <v>769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587</v>
      </c>
      <c r="G94" s="354" t="s">
        <v>770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586</v>
      </c>
      <c r="G95" s="354" t="s">
        <v>769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659</v>
      </c>
      <c r="G96" s="354" t="s">
        <v>770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693</v>
      </c>
      <c r="G97" s="354" t="s">
        <v>770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588</v>
      </c>
      <c r="G98" s="354" t="s">
        <v>770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578</v>
      </c>
      <c r="G99" s="354" t="s">
        <v>770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579</v>
      </c>
      <c r="G100" s="354" t="s">
        <v>770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736</v>
      </c>
      <c r="G101" s="354" t="s">
        <v>770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749</v>
      </c>
      <c r="F108" s="940" t="s">
        <v>750</v>
      </c>
      <c r="G108" s="940" t="s">
        <v>751</v>
      </c>
      <c r="H108" s="940" t="s">
        <v>752</v>
      </c>
      <c r="I108" s="940" t="s">
        <v>753</v>
      </c>
      <c r="J108" s="940" t="s">
        <v>754</v>
      </c>
      <c r="K108" s="940" t="s">
        <v>755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581</v>
      </c>
      <c r="F110" s="943" t="s">
        <v>63</v>
      </c>
      <c r="G110" s="943" t="s">
        <v>756</v>
      </c>
      <c r="H110" s="943" t="s">
        <v>757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758</v>
      </c>
      <c r="O110" s="943" t="s">
        <v>759</v>
      </c>
      <c r="P110" s="943" t="s">
        <v>760</v>
      </c>
      <c r="Q110" s="943" t="s">
        <v>761</v>
      </c>
      <c r="R110" s="943" t="s">
        <v>762</v>
      </c>
      <c r="S110" s="943" t="s">
        <v>763</v>
      </c>
      <c r="T110" s="943" t="s">
        <v>764</v>
      </c>
      <c r="U110" s="943" t="s">
        <v>765</v>
      </c>
      <c r="V110" s="943" t="s">
        <v>766</v>
      </c>
      <c r="W110" s="943" t="s">
        <v>767</v>
      </c>
      <c r="X110" s="945" t="s">
        <v>768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593</v>
      </c>
      <c r="G111" s="943" t="s">
        <v>769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815</v>
      </c>
      <c r="G112" s="943" t="s">
        <v>769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591</v>
      </c>
      <c r="G113" s="943" t="s">
        <v>769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666</v>
      </c>
      <c r="G114" s="943" t="s">
        <v>770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784</v>
      </c>
      <c r="G115" s="943" t="s">
        <v>769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634</v>
      </c>
      <c r="G116" s="943" t="s">
        <v>769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595</v>
      </c>
      <c r="G117" s="943" t="s">
        <v>770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695</v>
      </c>
      <c r="G118" s="943" t="s">
        <v>769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749</v>
      </c>
      <c r="F125" s="870" t="s">
        <v>750</v>
      </c>
      <c r="G125" s="870" t="s">
        <v>751</v>
      </c>
      <c r="H125" s="870" t="s">
        <v>752</v>
      </c>
      <c r="I125" s="870" t="s">
        <v>753</v>
      </c>
      <c r="J125" s="870" t="s">
        <v>754</v>
      </c>
      <c r="K125" s="870" t="s">
        <v>755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581</v>
      </c>
      <c r="F127" s="873" t="s">
        <v>63</v>
      </c>
      <c r="G127" s="873" t="s">
        <v>756</v>
      </c>
      <c r="H127" s="873" t="s">
        <v>757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758</v>
      </c>
      <c r="O127" s="873" t="s">
        <v>759</v>
      </c>
      <c r="P127" s="873" t="s">
        <v>760</v>
      </c>
      <c r="Q127" s="873" t="s">
        <v>761</v>
      </c>
      <c r="R127" s="873" t="s">
        <v>762</v>
      </c>
      <c r="S127" s="873" t="s">
        <v>763</v>
      </c>
      <c r="T127" s="873" t="s">
        <v>764</v>
      </c>
      <c r="U127" s="873" t="s">
        <v>765</v>
      </c>
      <c r="V127" s="873" t="s">
        <v>766</v>
      </c>
      <c r="W127" s="873" t="s">
        <v>767</v>
      </c>
      <c r="X127" s="875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596</v>
      </c>
      <c r="G128" s="873" t="s">
        <v>770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597</v>
      </c>
      <c r="G129" s="873" t="s">
        <v>770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772</v>
      </c>
      <c r="G130" s="873" t="s">
        <v>770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725</v>
      </c>
      <c r="G131" s="873" t="s">
        <v>769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814</v>
      </c>
      <c r="G132" s="873" t="s">
        <v>770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771</v>
      </c>
      <c r="G133" s="873" t="s">
        <v>770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599</v>
      </c>
      <c r="G134" s="873" t="s">
        <v>769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654</v>
      </c>
      <c r="G135" s="873" t="s">
        <v>770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806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749</v>
      </c>
      <c r="F142" s="926" t="s">
        <v>750</v>
      </c>
      <c r="G142" s="926" t="s">
        <v>751</v>
      </c>
      <c r="H142" s="926" t="s">
        <v>752</v>
      </c>
      <c r="I142" s="926" t="s">
        <v>753</v>
      </c>
      <c r="J142" s="926" t="s">
        <v>754</v>
      </c>
      <c r="K142" s="926" t="s">
        <v>755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581</v>
      </c>
      <c r="F144" s="929" t="s">
        <v>63</v>
      </c>
      <c r="G144" s="929" t="s">
        <v>756</v>
      </c>
      <c r="H144" s="929" t="s">
        <v>757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758</v>
      </c>
      <c r="O144" s="929" t="s">
        <v>759</v>
      </c>
      <c r="P144" s="929" t="s">
        <v>760</v>
      </c>
      <c r="Q144" s="929" t="s">
        <v>761</v>
      </c>
      <c r="R144" s="929" t="s">
        <v>762</v>
      </c>
      <c r="S144" s="929" t="s">
        <v>763</v>
      </c>
      <c r="T144" s="929" t="s">
        <v>764</v>
      </c>
      <c r="U144" s="929" t="s">
        <v>765</v>
      </c>
      <c r="V144" s="929" t="s">
        <v>766</v>
      </c>
      <c r="W144" s="929" t="s">
        <v>767</v>
      </c>
      <c r="X144" s="931" t="s">
        <v>768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603</v>
      </c>
      <c r="G145" s="929" t="s">
        <v>769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785</v>
      </c>
      <c r="G146" s="929" t="s">
        <v>770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605</v>
      </c>
      <c r="G147" s="929" t="s">
        <v>769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604</v>
      </c>
      <c r="G148" s="929" t="s">
        <v>770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786</v>
      </c>
      <c r="G149" s="929" t="s">
        <v>770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601</v>
      </c>
      <c r="G150" s="929" t="s">
        <v>769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715</v>
      </c>
      <c r="G151" s="929" t="s">
        <v>769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606</v>
      </c>
      <c r="G152" s="929" t="s">
        <v>769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632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787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749</v>
      </c>
      <c r="F159" s="884" t="s">
        <v>750</v>
      </c>
      <c r="G159" s="884" t="s">
        <v>751</v>
      </c>
      <c r="H159" s="884" t="s">
        <v>752</v>
      </c>
      <c r="I159" s="884" t="s">
        <v>753</v>
      </c>
      <c r="J159" s="884" t="s">
        <v>754</v>
      </c>
      <c r="K159" s="884" t="s">
        <v>755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581</v>
      </c>
      <c r="F161" s="887" t="s">
        <v>63</v>
      </c>
      <c r="G161" s="887" t="s">
        <v>756</v>
      </c>
      <c r="H161" s="887" t="s">
        <v>757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758</v>
      </c>
      <c r="O161" s="887" t="s">
        <v>759</v>
      </c>
      <c r="P161" s="887" t="s">
        <v>760</v>
      </c>
      <c r="Q161" s="887" t="s">
        <v>761</v>
      </c>
      <c r="R161" s="887" t="s">
        <v>762</v>
      </c>
      <c r="S161" s="887" t="s">
        <v>763</v>
      </c>
      <c r="T161" s="887" t="s">
        <v>764</v>
      </c>
      <c r="U161" s="887" t="s">
        <v>765</v>
      </c>
      <c r="V161" s="887" t="s">
        <v>766</v>
      </c>
      <c r="W161" s="887" t="s">
        <v>767</v>
      </c>
      <c r="X161" s="889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613</v>
      </c>
      <c r="G162" s="887" t="s">
        <v>770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635</v>
      </c>
      <c r="G163" s="887" t="s">
        <v>770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776</v>
      </c>
      <c r="G164" s="887" t="s">
        <v>769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628</v>
      </c>
      <c r="G165" s="887" t="s">
        <v>769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775</v>
      </c>
      <c r="G166" s="887" t="s">
        <v>769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712</v>
      </c>
      <c r="G167" s="887" t="s">
        <v>770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615</v>
      </c>
      <c r="G168" s="887" t="s">
        <v>770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774</v>
      </c>
      <c r="G169" s="887" t="s">
        <v>769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749</v>
      </c>
      <c r="F6" s="996" t="s">
        <v>750</v>
      </c>
      <c r="G6" s="996" t="s">
        <v>751</v>
      </c>
      <c r="H6" s="996" t="s">
        <v>752</v>
      </c>
      <c r="I6" s="996" t="s">
        <v>753</v>
      </c>
      <c r="J6" s="996" t="s">
        <v>754</v>
      </c>
      <c r="K6" s="996" t="s">
        <v>755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581</v>
      </c>
      <c r="F8" s="999" t="s">
        <v>63</v>
      </c>
      <c r="G8" s="999" t="s">
        <v>756</v>
      </c>
      <c r="H8" s="999" t="s">
        <v>757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758</v>
      </c>
      <c r="O8" s="999" t="s">
        <v>759</v>
      </c>
      <c r="P8" s="999" t="s">
        <v>760</v>
      </c>
      <c r="Q8" s="999" t="s">
        <v>761</v>
      </c>
      <c r="R8" s="999" t="s">
        <v>762</v>
      </c>
      <c r="S8" s="999" t="s">
        <v>763</v>
      </c>
      <c r="T8" s="999" t="s">
        <v>764</v>
      </c>
      <c r="U8" s="999" t="s">
        <v>765</v>
      </c>
      <c r="V8" s="999" t="s">
        <v>766</v>
      </c>
      <c r="W8" s="999" t="s">
        <v>767</v>
      </c>
      <c r="X8" s="1001" t="s">
        <v>768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781</v>
      </c>
      <c r="G9" s="999" t="s">
        <v>770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608</v>
      </c>
      <c r="G10" s="999" t="s">
        <v>770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660</v>
      </c>
      <c r="G11" s="999" t="s">
        <v>769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684</v>
      </c>
      <c r="G12" s="999" t="s">
        <v>769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661</v>
      </c>
      <c r="G13" s="999" t="s">
        <v>769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610</v>
      </c>
      <c r="G14" s="999" t="s">
        <v>770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777</v>
      </c>
      <c r="G15" s="999" t="s">
        <v>770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778</v>
      </c>
      <c r="G16" s="999" t="s">
        <v>770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791</v>
      </c>
      <c r="G26" s="354" t="s">
        <v>770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621</v>
      </c>
      <c r="G27" s="354" t="s">
        <v>770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821</v>
      </c>
      <c r="G28" s="354" t="s">
        <v>769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682</v>
      </c>
      <c r="G29" s="354" t="s">
        <v>770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788</v>
      </c>
      <c r="G30" s="354" t="s">
        <v>769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710</v>
      </c>
      <c r="G31" s="354" t="s">
        <v>769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622</v>
      </c>
      <c r="G32" s="354" t="s">
        <v>769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611</v>
      </c>
      <c r="G33" s="354" t="s">
        <v>770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789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708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749</v>
      </c>
      <c r="F40" s="1024" t="s">
        <v>750</v>
      </c>
      <c r="G40" s="1024" t="s">
        <v>751</v>
      </c>
      <c r="H40" s="1024" t="s">
        <v>752</v>
      </c>
      <c r="I40" s="1024" t="s">
        <v>753</v>
      </c>
      <c r="J40" s="1024" t="s">
        <v>754</v>
      </c>
      <c r="K40" s="1024" t="s">
        <v>755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581</v>
      </c>
      <c r="F42" s="1027" t="s">
        <v>63</v>
      </c>
      <c r="G42" s="1027" t="s">
        <v>756</v>
      </c>
      <c r="H42" s="1027" t="s">
        <v>757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758</v>
      </c>
      <c r="O42" s="1027" t="s">
        <v>759</v>
      </c>
      <c r="P42" s="1027" t="s">
        <v>760</v>
      </c>
      <c r="Q42" s="1027" t="s">
        <v>761</v>
      </c>
      <c r="R42" s="1027" t="s">
        <v>762</v>
      </c>
      <c r="S42" s="1027" t="s">
        <v>763</v>
      </c>
      <c r="T42" s="1027" t="s">
        <v>764</v>
      </c>
      <c r="U42" s="1027" t="s">
        <v>765</v>
      </c>
      <c r="V42" s="1027" t="s">
        <v>766</v>
      </c>
      <c r="W42" s="1027" t="s">
        <v>767</v>
      </c>
      <c r="X42" s="1029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633</v>
      </c>
      <c r="G43" s="1027" t="s">
        <v>769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794</v>
      </c>
      <c r="G44" s="1027" t="s">
        <v>769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792</v>
      </c>
      <c r="G45" s="1027" t="s">
        <v>769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822</v>
      </c>
      <c r="G46" s="1027" t="s">
        <v>769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583</v>
      </c>
      <c r="G47" s="1027" t="s">
        <v>769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585</v>
      </c>
      <c r="G48" s="1027" t="s">
        <v>769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812</v>
      </c>
      <c r="G49" s="1027" t="s">
        <v>769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584</v>
      </c>
      <c r="G50" s="1027" t="s">
        <v>770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749</v>
      </c>
      <c r="F57" s="1080" t="s">
        <v>750</v>
      </c>
      <c r="G57" s="1080" t="s">
        <v>751</v>
      </c>
      <c r="H57" s="1080" t="s">
        <v>752</v>
      </c>
      <c r="I57" s="1080" t="s">
        <v>753</v>
      </c>
      <c r="J57" s="1080" t="s">
        <v>754</v>
      </c>
      <c r="K57" s="1080" t="s">
        <v>755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581</v>
      </c>
      <c r="F59" s="1083" t="s">
        <v>63</v>
      </c>
      <c r="G59" s="1083" t="s">
        <v>756</v>
      </c>
      <c r="H59" s="1083" t="s">
        <v>757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758</v>
      </c>
      <c r="O59" s="1083" t="s">
        <v>759</v>
      </c>
      <c r="P59" s="1083" t="s">
        <v>760</v>
      </c>
      <c r="Q59" s="1083" t="s">
        <v>761</v>
      </c>
      <c r="R59" s="1083" t="s">
        <v>762</v>
      </c>
      <c r="S59" s="1083" t="s">
        <v>763</v>
      </c>
      <c r="T59" s="1083" t="s">
        <v>764</v>
      </c>
      <c r="U59" s="1083" t="s">
        <v>765</v>
      </c>
      <c r="V59" s="1083" t="s">
        <v>766</v>
      </c>
      <c r="W59" s="1083" t="s">
        <v>767</v>
      </c>
      <c r="X59" s="1085" t="s">
        <v>768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082">
        <v>1</v>
      </c>
      <c r="F60" s="1083" t="s">
        <v>801</v>
      </c>
      <c r="G60" s="1083" t="s">
        <v>770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730</v>
      </c>
      <c r="G61" s="1083" t="s">
        <v>770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798</v>
      </c>
      <c r="G62" s="1083" t="s">
        <v>770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796</v>
      </c>
      <c r="G63" s="1083" t="s">
        <v>770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592</v>
      </c>
      <c r="G64" s="1083" t="s">
        <v>770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797</v>
      </c>
      <c r="G65" s="1083" t="s">
        <v>770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691</v>
      </c>
      <c r="G66" s="1083" t="s">
        <v>770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668</v>
      </c>
      <c r="G67" s="1083" t="s">
        <v>769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749</v>
      </c>
      <c r="F74" s="1038" t="s">
        <v>750</v>
      </c>
      <c r="G74" s="1038" t="s">
        <v>751</v>
      </c>
      <c r="H74" s="1038" t="s">
        <v>752</v>
      </c>
      <c r="I74" s="1038" t="s">
        <v>753</v>
      </c>
      <c r="J74" s="1038" t="s">
        <v>754</v>
      </c>
      <c r="K74" s="1038" t="s">
        <v>755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581</v>
      </c>
      <c r="F76" s="1041" t="s">
        <v>63</v>
      </c>
      <c r="G76" s="1041" t="s">
        <v>756</v>
      </c>
      <c r="H76" s="1041" t="s">
        <v>757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758</v>
      </c>
      <c r="O76" s="1041" t="s">
        <v>759</v>
      </c>
      <c r="P76" s="1041" t="s">
        <v>760</v>
      </c>
      <c r="Q76" s="1041" t="s">
        <v>761</v>
      </c>
      <c r="R76" s="1041" t="s">
        <v>762</v>
      </c>
      <c r="S76" s="1041" t="s">
        <v>763</v>
      </c>
      <c r="T76" s="1041" t="s">
        <v>764</v>
      </c>
      <c r="U76" s="1041" t="s">
        <v>765</v>
      </c>
      <c r="V76" s="1041" t="s">
        <v>766</v>
      </c>
      <c r="W76" s="1041" t="s">
        <v>767</v>
      </c>
      <c r="X76" s="1043" t="s">
        <v>768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804</v>
      </c>
      <c r="G77" s="1041" t="s">
        <v>770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675</v>
      </c>
      <c r="G78" s="1041" t="s">
        <v>769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674</v>
      </c>
      <c r="G79" s="1041" t="s">
        <v>770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823</v>
      </c>
      <c r="G80" s="1041" t="s">
        <v>770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672</v>
      </c>
      <c r="G81" s="1041" t="s">
        <v>770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697</v>
      </c>
      <c r="G82" s="1041" t="s">
        <v>770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711</v>
      </c>
      <c r="G83" s="1041" t="s">
        <v>769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701</v>
      </c>
      <c r="G84" s="1041" t="s">
        <v>769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586</v>
      </c>
      <c r="G94" s="354" t="s">
        <v>769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590</v>
      </c>
      <c r="G95" s="354" t="s">
        <v>769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579</v>
      </c>
      <c r="G96" s="354" t="s">
        <v>770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578</v>
      </c>
      <c r="G97" s="354" t="s">
        <v>769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587</v>
      </c>
      <c r="G98" s="354" t="s">
        <v>770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588</v>
      </c>
      <c r="G99" s="354" t="s">
        <v>770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769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749</v>
      </c>
      <c r="F108" s="1052" t="s">
        <v>750</v>
      </c>
      <c r="G108" s="1052" t="s">
        <v>751</v>
      </c>
      <c r="H108" s="1052" t="s">
        <v>752</v>
      </c>
      <c r="I108" s="1052" t="s">
        <v>753</v>
      </c>
      <c r="J108" s="1052" t="s">
        <v>754</v>
      </c>
      <c r="K108" s="1052" t="s">
        <v>755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581</v>
      </c>
      <c r="F110" s="1055" t="s">
        <v>63</v>
      </c>
      <c r="G110" s="1055" t="s">
        <v>756</v>
      </c>
      <c r="H110" s="1055" t="s">
        <v>757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758</v>
      </c>
      <c r="O110" s="1055" t="s">
        <v>759</v>
      </c>
      <c r="P110" s="1055" t="s">
        <v>760</v>
      </c>
      <c r="Q110" s="1055" t="s">
        <v>761</v>
      </c>
      <c r="R110" s="1055" t="s">
        <v>762</v>
      </c>
      <c r="S110" s="1055" t="s">
        <v>763</v>
      </c>
      <c r="T110" s="1055" t="s">
        <v>764</v>
      </c>
      <c r="U110" s="1055" t="s">
        <v>765</v>
      </c>
      <c r="V110" s="1055" t="s">
        <v>766</v>
      </c>
      <c r="W110" s="1055" t="s">
        <v>767</v>
      </c>
      <c r="X110" s="1057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591</v>
      </c>
      <c r="G111" s="1055" t="s">
        <v>769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666</v>
      </c>
      <c r="G112" s="1055" t="s">
        <v>770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694</v>
      </c>
      <c r="G113" s="1055" t="s">
        <v>769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784</v>
      </c>
      <c r="G114" s="1055" t="s">
        <v>769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695</v>
      </c>
      <c r="G115" s="1055" t="s">
        <v>769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815</v>
      </c>
      <c r="G116" s="1055" t="s">
        <v>769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595</v>
      </c>
      <c r="G117" s="1055" t="s">
        <v>770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593</v>
      </c>
      <c r="G118" s="1055" t="s">
        <v>770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749</v>
      </c>
      <c r="F125" s="1066" t="s">
        <v>750</v>
      </c>
      <c r="G125" s="1066" t="s">
        <v>751</v>
      </c>
      <c r="H125" s="1066" t="s">
        <v>752</v>
      </c>
      <c r="I125" s="1066" t="s">
        <v>753</v>
      </c>
      <c r="J125" s="1066" t="s">
        <v>754</v>
      </c>
      <c r="K125" s="1066" t="s">
        <v>755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581</v>
      </c>
      <c r="F127" s="1069" t="s">
        <v>63</v>
      </c>
      <c r="G127" s="1069" t="s">
        <v>756</v>
      </c>
      <c r="H127" s="1069" t="s">
        <v>757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758</v>
      </c>
      <c r="O127" s="1069" t="s">
        <v>759</v>
      </c>
      <c r="P127" s="1069" t="s">
        <v>760</v>
      </c>
      <c r="Q127" s="1069" t="s">
        <v>761</v>
      </c>
      <c r="R127" s="1069" t="s">
        <v>762</v>
      </c>
      <c r="S127" s="1069" t="s">
        <v>763</v>
      </c>
      <c r="T127" s="1069" t="s">
        <v>764</v>
      </c>
      <c r="U127" s="1069" t="s">
        <v>765</v>
      </c>
      <c r="V127" s="1069" t="s">
        <v>766</v>
      </c>
      <c r="W127" s="1069" t="s">
        <v>767</v>
      </c>
      <c r="X127" s="1071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814</v>
      </c>
      <c r="G128" s="1069" t="s">
        <v>769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596</v>
      </c>
      <c r="G129" s="1069" t="s">
        <v>769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772</v>
      </c>
      <c r="G130" s="1069" t="s">
        <v>770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597</v>
      </c>
      <c r="G131" s="1069" t="s">
        <v>770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771</v>
      </c>
      <c r="G132" s="1069" t="s">
        <v>770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718</v>
      </c>
      <c r="G133" s="1069" t="s">
        <v>769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599</v>
      </c>
      <c r="G134" s="1069" t="s">
        <v>769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725</v>
      </c>
      <c r="G135" s="1069" t="s">
        <v>769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749</v>
      </c>
      <c r="F142" s="1010" t="s">
        <v>750</v>
      </c>
      <c r="G142" s="1010" t="s">
        <v>751</v>
      </c>
      <c r="H142" s="1010" t="s">
        <v>752</v>
      </c>
      <c r="I142" s="1010" t="s">
        <v>753</v>
      </c>
      <c r="J142" s="1010" t="s">
        <v>754</v>
      </c>
      <c r="K142" s="1010" t="s">
        <v>755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581</v>
      </c>
      <c r="F144" s="1013" t="s">
        <v>63</v>
      </c>
      <c r="G144" s="1013" t="s">
        <v>756</v>
      </c>
      <c r="H144" s="1013" t="s">
        <v>757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758</v>
      </c>
      <c r="O144" s="1013" t="s">
        <v>759</v>
      </c>
      <c r="P144" s="1013" t="s">
        <v>760</v>
      </c>
      <c r="Q144" s="1013" t="s">
        <v>761</v>
      </c>
      <c r="R144" s="1013" t="s">
        <v>762</v>
      </c>
      <c r="S144" s="1013" t="s">
        <v>763</v>
      </c>
      <c r="T144" s="1013" t="s">
        <v>764</v>
      </c>
      <c r="U144" s="1013" t="s">
        <v>765</v>
      </c>
      <c r="V144" s="1013" t="s">
        <v>766</v>
      </c>
      <c r="W144" s="1013" t="s">
        <v>767</v>
      </c>
      <c r="X144" s="1015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582</v>
      </c>
      <c r="G145" s="1013" t="s">
        <v>770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786</v>
      </c>
      <c r="G146" s="1013" t="s">
        <v>769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600</v>
      </c>
      <c r="G147" s="1013" t="s">
        <v>769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787</v>
      </c>
      <c r="G148" s="1013" t="s">
        <v>770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785</v>
      </c>
      <c r="G149" s="1013" t="s">
        <v>769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605</v>
      </c>
      <c r="G150" s="1013" t="s">
        <v>769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603</v>
      </c>
      <c r="G151" s="1013" t="s">
        <v>769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604</v>
      </c>
      <c r="G152" s="1013" t="s">
        <v>769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749</v>
      </c>
      <c r="F159" s="982" t="s">
        <v>750</v>
      </c>
      <c r="G159" s="982" t="s">
        <v>751</v>
      </c>
      <c r="H159" s="982" t="s">
        <v>752</v>
      </c>
      <c r="I159" s="982" t="s">
        <v>753</v>
      </c>
      <c r="J159" s="982" t="s">
        <v>754</v>
      </c>
      <c r="K159" s="982" t="s">
        <v>755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581</v>
      </c>
      <c r="F161" s="985" t="s">
        <v>63</v>
      </c>
      <c r="G161" s="985" t="s">
        <v>756</v>
      </c>
      <c r="H161" s="985" t="s">
        <v>757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758</v>
      </c>
      <c r="O161" s="985" t="s">
        <v>759</v>
      </c>
      <c r="P161" s="985" t="s">
        <v>760</v>
      </c>
      <c r="Q161" s="985" t="s">
        <v>761</v>
      </c>
      <c r="R161" s="985" t="s">
        <v>762</v>
      </c>
      <c r="S161" s="985" t="s">
        <v>763</v>
      </c>
      <c r="T161" s="985" t="s">
        <v>764</v>
      </c>
      <c r="U161" s="985" t="s">
        <v>765</v>
      </c>
      <c r="V161" s="985" t="s">
        <v>766</v>
      </c>
      <c r="W161" s="985" t="s">
        <v>767</v>
      </c>
      <c r="X161" s="987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615</v>
      </c>
      <c r="G162" s="985" t="s">
        <v>769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635</v>
      </c>
      <c r="G163" s="985" t="s">
        <v>770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614</v>
      </c>
      <c r="G164" s="985" t="s">
        <v>770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776</v>
      </c>
      <c r="G165" s="985" t="s">
        <v>769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775</v>
      </c>
      <c r="G166" s="985" t="s">
        <v>770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628</v>
      </c>
      <c r="G167" s="985" t="s">
        <v>770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774</v>
      </c>
      <c r="G168" s="985" t="s">
        <v>770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712</v>
      </c>
      <c r="G169" s="985" t="s">
        <v>770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35" t="s">
        <v>749</v>
      </c>
      <c r="F6" s="1136" t="s">
        <v>750</v>
      </c>
      <c r="G6" s="1136" t="s">
        <v>751</v>
      </c>
      <c r="H6" s="1136" t="s">
        <v>752</v>
      </c>
      <c r="I6" s="1136" t="s">
        <v>753</v>
      </c>
      <c r="J6" s="1136" t="s">
        <v>754</v>
      </c>
      <c r="K6" s="1136" t="s">
        <v>755</v>
      </c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45">
        <v>1</v>
      </c>
      <c r="F7" s="1146">
        <v>10</v>
      </c>
      <c r="G7" s="1139">
        <v>5</v>
      </c>
      <c r="H7" s="1139">
        <v>7</v>
      </c>
      <c r="I7" s="1140">
        <v>16</v>
      </c>
      <c r="J7" s="1140">
        <v>20</v>
      </c>
      <c r="K7" s="1139">
        <v>77</v>
      </c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41"/>
      <c r="AA7" s="256">
        <f>IF(E7=D4,0,1)</f>
        <v>0</v>
      </c>
    </row>
    <row r="8" spans="2:28" x14ac:dyDescent="0.25">
      <c r="E8" s="1138" t="s">
        <v>581</v>
      </c>
      <c r="F8" s="1139" t="s">
        <v>63</v>
      </c>
      <c r="G8" s="1139" t="s">
        <v>756</v>
      </c>
      <c r="H8" s="1139" t="s">
        <v>757</v>
      </c>
      <c r="I8" s="1140" t="s">
        <v>66</v>
      </c>
      <c r="J8" s="1140" t="s">
        <v>67</v>
      </c>
      <c r="K8" s="1139" t="s">
        <v>68</v>
      </c>
      <c r="L8" s="1139" t="s">
        <v>69</v>
      </c>
      <c r="M8" s="1139" t="s">
        <v>22</v>
      </c>
      <c r="N8" s="1139" t="s">
        <v>758</v>
      </c>
      <c r="O8" s="1139" t="s">
        <v>759</v>
      </c>
      <c r="P8" s="1139" t="s">
        <v>760</v>
      </c>
      <c r="Q8" s="1139" t="s">
        <v>761</v>
      </c>
      <c r="R8" s="1139" t="s">
        <v>762</v>
      </c>
      <c r="S8" s="1139" t="s">
        <v>763</v>
      </c>
      <c r="T8" s="1139" t="s">
        <v>764</v>
      </c>
      <c r="U8" s="1139" t="s">
        <v>765</v>
      </c>
      <c r="V8" s="1139" t="s">
        <v>766</v>
      </c>
      <c r="W8" s="1139" t="s">
        <v>767</v>
      </c>
      <c r="X8" s="1141" t="s">
        <v>768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38">
        <v>1</v>
      </c>
      <c r="F9" s="1139" t="s">
        <v>610</v>
      </c>
      <c r="G9" s="1139" t="s">
        <v>770</v>
      </c>
      <c r="H9" s="1147">
        <v>27.29</v>
      </c>
      <c r="I9" s="1139">
        <v>3</v>
      </c>
      <c r="J9" s="1139">
        <v>2</v>
      </c>
      <c r="K9" s="1139">
        <v>2</v>
      </c>
      <c r="L9" s="1139">
        <v>2</v>
      </c>
      <c r="M9" s="1139">
        <v>1</v>
      </c>
      <c r="N9" s="1139">
        <v>8</v>
      </c>
      <c r="O9" s="1139">
        <v>0</v>
      </c>
      <c r="P9" s="1139">
        <v>32</v>
      </c>
      <c r="Q9" s="1139">
        <v>16</v>
      </c>
      <c r="R9" s="1139">
        <v>52</v>
      </c>
      <c r="S9" s="1139">
        <v>0</v>
      </c>
      <c r="T9" s="1139">
        <v>0</v>
      </c>
      <c r="U9" s="1139">
        <v>18</v>
      </c>
      <c r="V9" s="1139">
        <v>19</v>
      </c>
      <c r="W9" s="1139">
        <v>15</v>
      </c>
      <c r="X9" s="1141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38">
        <v>2</v>
      </c>
      <c r="F10" s="1139" t="s">
        <v>777</v>
      </c>
      <c r="G10" s="1139" t="s">
        <v>769</v>
      </c>
      <c r="H10" s="1147">
        <v>25.76</v>
      </c>
      <c r="I10" s="1139">
        <v>6</v>
      </c>
      <c r="J10" s="1139">
        <v>0</v>
      </c>
      <c r="K10" s="1139">
        <v>0</v>
      </c>
      <c r="L10" s="1139">
        <v>0</v>
      </c>
      <c r="M10" s="1139">
        <v>1</v>
      </c>
      <c r="N10" s="1139">
        <v>0</v>
      </c>
      <c r="O10" s="1139">
        <v>0</v>
      </c>
      <c r="P10" s="1139">
        <v>0</v>
      </c>
      <c r="Q10" s="1139">
        <v>0</v>
      </c>
      <c r="R10" s="1139">
        <v>0</v>
      </c>
      <c r="S10" s="1139">
        <v>0</v>
      </c>
      <c r="T10" s="1139">
        <v>0</v>
      </c>
      <c r="U10" s="1139">
        <v>0</v>
      </c>
      <c r="V10" s="1139">
        <v>0</v>
      </c>
      <c r="W10" s="1139">
        <v>0</v>
      </c>
      <c r="X10" s="1141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38">
        <v>3</v>
      </c>
      <c r="F11" s="1139" t="s">
        <v>661</v>
      </c>
      <c r="G11" s="1139" t="s">
        <v>769</v>
      </c>
      <c r="H11" s="1147">
        <v>23.31</v>
      </c>
      <c r="I11" s="1139">
        <v>6</v>
      </c>
      <c r="J11" s="1139">
        <v>3</v>
      </c>
      <c r="K11" s="1139">
        <v>0</v>
      </c>
      <c r="L11" s="1139">
        <v>0</v>
      </c>
      <c r="M11" s="1139">
        <v>1</v>
      </c>
      <c r="N11" s="1139">
        <v>0</v>
      </c>
      <c r="O11" s="1139">
        <v>4</v>
      </c>
      <c r="P11" s="1139">
        <v>0</v>
      </c>
      <c r="Q11" s="1139">
        <v>0</v>
      </c>
      <c r="R11" s="1139">
        <v>0</v>
      </c>
      <c r="S11" s="1139">
        <v>0</v>
      </c>
      <c r="T11" s="1139">
        <v>20</v>
      </c>
      <c r="U11" s="1139">
        <v>0</v>
      </c>
      <c r="V11" s="1139">
        <v>0</v>
      </c>
      <c r="W11" s="1139">
        <v>0</v>
      </c>
      <c r="X11" s="114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38">
        <v>4</v>
      </c>
      <c r="F12" s="1139" t="s">
        <v>608</v>
      </c>
      <c r="G12" s="1139" t="s">
        <v>769</v>
      </c>
      <c r="H12" s="1147">
        <v>24.3</v>
      </c>
      <c r="I12" s="1139">
        <v>4</v>
      </c>
      <c r="J12" s="1139">
        <v>4</v>
      </c>
      <c r="K12" s="1139">
        <v>1</v>
      </c>
      <c r="L12" s="1139">
        <v>0</v>
      </c>
      <c r="M12" s="1139">
        <v>1</v>
      </c>
      <c r="N12" s="1139">
        <v>0</v>
      </c>
      <c r="O12" s="1139">
        <v>32</v>
      </c>
      <c r="P12" s="1139">
        <v>0</v>
      </c>
      <c r="Q12" s="1139">
        <v>0</v>
      </c>
      <c r="R12" s="1139">
        <v>16</v>
      </c>
      <c r="S12" s="1139">
        <v>0</v>
      </c>
      <c r="T12" s="1139">
        <v>14</v>
      </c>
      <c r="U12" s="1139">
        <v>0</v>
      </c>
      <c r="V12" s="1139">
        <v>0</v>
      </c>
      <c r="W12" s="1139">
        <v>17</v>
      </c>
      <c r="X12" s="114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38">
        <v>5</v>
      </c>
      <c r="F13" s="1139" t="s">
        <v>778</v>
      </c>
      <c r="G13" s="1139" t="s">
        <v>770</v>
      </c>
      <c r="H13" s="1147">
        <v>24.96</v>
      </c>
      <c r="I13" s="1139">
        <v>6</v>
      </c>
      <c r="J13" s="1139">
        <v>0</v>
      </c>
      <c r="K13" s="1139">
        <v>1</v>
      </c>
      <c r="L13" s="1139">
        <v>1</v>
      </c>
      <c r="M13" s="1139">
        <v>1</v>
      </c>
      <c r="N13" s="1139">
        <v>0</v>
      </c>
      <c r="O13" s="1139">
        <v>55</v>
      </c>
      <c r="P13" s="1139">
        <v>0</v>
      </c>
      <c r="Q13" s="1139">
        <v>34</v>
      </c>
      <c r="R13" s="1139">
        <v>20</v>
      </c>
      <c r="S13" s="1139">
        <v>0</v>
      </c>
      <c r="T13" s="1139">
        <v>23</v>
      </c>
      <c r="U13" s="1139">
        <v>0</v>
      </c>
      <c r="V13" s="1139">
        <v>19</v>
      </c>
      <c r="W13" s="1139">
        <v>19</v>
      </c>
      <c r="X13" s="114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38">
        <v>6</v>
      </c>
      <c r="F14" s="1139" t="s">
        <v>781</v>
      </c>
      <c r="G14" s="1139" t="s">
        <v>769</v>
      </c>
      <c r="H14" s="1147">
        <v>22.48</v>
      </c>
      <c r="I14" s="1139">
        <v>3</v>
      </c>
      <c r="J14" s="1139">
        <v>0</v>
      </c>
      <c r="K14" s="1139">
        <v>1</v>
      </c>
      <c r="L14" s="1139">
        <v>0</v>
      </c>
      <c r="M14" s="1139">
        <v>1</v>
      </c>
      <c r="N14" s="1139">
        <v>0</v>
      </c>
      <c r="O14" s="1139">
        <v>0</v>
      </c>
      <c r="P14" s="1139">
        <v>56</v>
      </c>
      <c r="Q14" s="1139">
        <v>0</v>
      </c>
      <c r="R14" s="1139">
        <v>40</v>
      </c>
      <c r="S14" s="1139">
        <v>0</v>
      </c>
      <c r="T14" s="1139">
        <v>0</v>
      </c>
      <c r="U14" s="1139">
        <v>18</v>
      </c>
      <c r="V14" s="1139">
        <v>0</v>
      </c>
      <c r="W14" s="1139">
        <v>20</v>
      </c>
      <c r="X14" s="1141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38">
        <v>7</v>
      </c>
      <c r="F15" s="1139" t="s">
        <v>684</v>
      </c>
      <c r="G15" s="1139" t="s">
        <v>770</v>
      </c>
      <c r="H15" s="1147">
        <v>27.04</v>
      </c>
      <c r="I15" s="1139">
        <v>7</v>
      </c>
      <c r="J15" s="1139">
        <v>1</v>
      </c>
      <c r="K15" s="1139">
        <v>0</v>
      </c>
      <c r="L15" s="1139">
        <v>2</v>
      </c>
      <c r="M15" s="1139">
        <v>1</v>
      </c>
      <c r="N15" s="1139">
        <v>32</v>
      </c>
      <c r="O15" s="1139">
        <v>0</v>
      </c>
      <c r="P15" s="1139">
        <v>19</v>
      </c>
      <c r="Q15" s="1139">
        <v>40</v>
      </c>
      <c r="R15" s="1139">
        <v>24</v>
      </c>
      <c r="S15" s="1139">
        <v>0</v>
      </c>
      <c r="T15" s="1139">
        <v>0</v>
      </c>
      <c r="U15" s="1139">
        <v>20</v>
      </c>
      <c r="V15" s="1139">
        <v>19</v>
      </c>
      <c r="W15" s="1139">
        <v>17</v>
      </c>
      <c r="X15" s="114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38">
        <v>8</v>
      </c>
      <c r="F16" s="1139" t="s">
        <v>660</v>
      </c>
      <c r="G16" s="1139" t="s">
        <v>769</v>
      </c>
      <c r="H16" s="1147">
        <v>20.309999999999999</v>
      </c>
      <c r="I16" s="1139">
        <v>3</v>
      </c>
      <c r="J16" s="1139">
        <v>2</v>
      </c>
      <c r="K16" s="1139">
        <v>0</v>
      </c>
      <c r="L16" s="1139">
        <v>0</v>
      </c>
      <c r="M16" s="1139">
        <v>1</v>
      </c>
      <c r="N16" s="1139">
        <v>0</v>
      </c>
      <c r="O16" s="1139">
        <v>0</v>
      </c>
      <c r="P16" s="1139">
        <v>0</v>
      </c>
      <c r="Q16" s="1139">
        <v>0</v>
      </c>
      <c r="R16" s="1139">
        <v>0</v>
      </c>
      <c r="S16" s="1139">
        <v>0</v>
      </c>
      <c r="T16" s="1139">
        <v>0</v>
      </c>
      <c r="U16" s="1139">
        <v>0</v>
      </c>
      <c r="V16" s="1139">
        <v>0</v>
      </c>
      <c r="W16" s="1139">
        <v>0</v>
      </c>
      <c r="X16" s="114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38">
        <v>9</v>
      </c>
      <c r="F17" s="1139" t="s">
        <v>1</v>
      </c>
      <c r="G17" s="1139"/>
      <c r="H17" s="1147"/>
      <c r="I17" s="1139">
        <v>0</v>
      </c>
      <c r="J17" s="1139">
        <v>0</v>
      </c>
      <c r="K17" s="1139">
        <v>0</v>
      </c>
      <c r="L17" s="1139">
        <v>0</v>
      </c>
      <c r="M17" s="1139">
        <v>0</v>
      </c>
      <c r="N17" s="1139">
        <v>0</v>
      </c>
      <c r="O17" s="1139">
        <v>0</v>
      </c>
      <c r="P17" s="1139">
        <v>0</v>
      </c>
      <c r="Q17" s="1139">
        <v>0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4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42">
        <v>10</v>
      </c>
      <c r="F18" s="1143" t="s">
        <v>1</v>
      </c>
      <c r="G18" s="1143"/>
      <c r="H18" s="1148"/>
      <c r="I18" s="1143">
        <v>0</v>
      </c>
      <c r="J18" s="1143">
        <v>0</v>
      </c>
      <c r="K18" s="1143">
        <v>0</v>
      </c>
      <c r="L18" s="1143">
        <v>0</v>
      </c>
      <c r="M18" s="1143">
        <v>0</v>
      </c>
      <c r="N18" s="1143">
        <v>0</v>
      </c>
      <c r="O18" s="1143">
        <v>0</v>
      </c>
      <c r="P18" s="1143">
        <v>0</v>
      </c>
      <c r="Q18" s="1143">
        <v>0</v>
      </c>
      <c r="R18" s="1143">
        <v>0</v>
      </c>
      <c r="S18" s="1143">
        <v>0</v>
      </c>
      <c r="T18" s="1143">
        <v>0</v>
      </c>
      <c r="U18" s="1143">
        <v>0</v>
      </c>
      <c r="V18" s="1143">
        <v>0</v>
      </c>
      <c r="W18" s="1143">
        <v>0</v>
      </c>
      <c r="X18" s="114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21" t="s">
        <v>749</v>
      </c>
      <c r="F23" s="1122" t="s">
        <v>750</v>
      </c>
      <c r="G23" s="1122" t="s">
        <v>751</v>
      </c>
      <c r="H23" s="1122" t="s">
        <v>752</v>
      </c>
      <c r="I23" s="1122" t="s">
        <v>753</v>
      </c>
      <c r="J23" s="1122" t="s">
        <v>754</v>
      </c>
      <c r="K23" s="1122" t="s">
        <v>755</v>
      </c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31">
        <v>2</v>
      </c>
      <c r="F24" s="1132">
        <v>3</v>
      </c>
      <c r="G24" s="1125">
        <v>9</v>
      </c>
      <c r="H24" s="1125">
        <v>3</v>
      </c>
      <c r="I24" s="1126">
        <v>22</v>
      </c>
      <c r="J24" s="1126">
        <v>15</v>
      </c>
      <c r="K24" s="1125">
        <v>66</v>
      </c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7"/>
      <c r="AA24" s="256">
        <f>IF(E24=D21,0,1)</f>
        <v>0</v>
      </c>
    </row>
    <row r="25" spans="2:28" x14ac:dyDescent="0.25">
      <c r="E25" s="1124" t="s">
        <v>581</v>
      </c>
      <c r="F25" s="1125" t="s">
        <v>63</v>
      </c>
      <c r="G25" s="1125" t="s">
        <v>756</v>
      </c>
      <c r="H25" s="1125" t="s">
        <v>757</v>
      </c>
      <c r="I25" s="1126" t="s">
        <v>66</v>
      </c>
      <c r="J25" s="1126" t="s">
        <v>67</v>
      </c>
      <c r="K25" s="1125" t="s">
        <v>68</v>
      </c>
      <c r="L25" s="1125" t="s">
        <v>69</v>
      </c>
      <c r="M25" s="1125" t="s">
        <v>22</v>
      </c>
      <c r="N25" s="1125" t="s">
        <v>758</v>
      </c>
      <c r="O25" s="1125" t="s">
        <v>759</v>
      </c>
      <c r="P25" s="1125" t="s">
        <v>760</v>
      </c>
      <c r="Q25" s="1125" t="s">
        <v>761</v>
      </c>
      <c r="R25" s="1125" t="s">
        <v>762</v>
      </c>
      <c r="S25" s="1125" t="s">
        <v>763</v>
      </c>
      <c r="T25" s="1125" t="s">
        <v>764</v>
      </c>
      <c r="U25" s="1125" t="s">
        <v>765</v>
      </c>
      <c r="V25" s="1125" t="s">
        <v>766</v>
      </c>
      <c r="W25" s="1125" t="s">
        <v>767</v>
      </c>
      <c r="X25" s="1127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24">
        <v>1</v>
      </c>
      <c r="F26" s="1125" t="s">
        <v>788</v>
      </c>
      <c r="G26" s="1125" t="s">
        <v>770</v>
      </c>
      <c r="H26" s="1133">
        <v>22.06</v>
      </c>
      <c r="I26" s="1125">
        <v>5</v>
      </c>
      <c r="J26" s="1125">
        <v>2</v>
      </c>
      <c r="K26" s="1125">
        <v>0</v>
      </c>
      <c r="L26" s="1125">
        <v>2</v>
      </c>
      <c r="M26" s="1125">
        <v>1</v>
      </c>
      <c r="N26" s="1125">
        <v>43</v>
      </c>
      <c r="O26" s="1125">
        <v>0</v>
      </c>
      <c r="P26" s="1125">
        <v>57</v>
      </c>
      <c r="Q26" s="1125">
        <v>5</v>
      </c>
      <c r="R26" s="1125">
        <v>0</v>
      </c>
      <c r="S26" s="1125">
        <v>14</v>
      </c>
      <c r="T26" s="1125">
        <v>0</v>
      </c>
      <c r="U26" s="1125">
        <v>23</v>
      </c>
      <c r="V26" s="1125">
        <v>26</v>
      </c>
      <c r="W26" s="1125">
        <v>0</v>
      </c>
      <c r="X26" s="1127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24">
        <v>2</v>
      </c>
      <c r="F27" s="1125" t="s">
        <v>789</v>
      </c>
      <c r="G27" s="1125" t="s">
        <v>770</v>
      </c>
      <c r="H27" s="1133">
        <v>18.12</v>
      </c>
      <c r="I27" s="1125">
        <v>4</v>
      </c>
      <c r="J27" s="1125">
        <v>1</v>
      </c>
      <c r="K27" s="1125">
        <v>0</v>
      </c>
      <c r="L27" s="1125">
        <v>1</v>
      </c>
      <c r="M27" s="1125">
        <v>1</v>
      </c>
      <c r="N27" s="1125">
        <v>0</v>
      </c>
      <c r="O27" s="1125">
        <v>0</v>
      </c>
      <c r="P27" s="1125">
        <v>25</v>
      </c>
      <c r="Q27" s="1125">
        <v>85</v>
      </c>
      <c r="R27" s="1125">
        <v>0</v>
      </c>
      <c r="S27" s="1125">
        <v>32</v>
      </c>
      <c r="T27" s="1125">
        <v>0</v>
      </c>
      <c r="U27" s="1125">
        <v>26</v>
      </c>
      <c r="V27" s="1125">
        <v>20</v>
      </c>
      <c r="W27" s="1125">
        <v>0</v>
      </c>
      <c r="X27" s="1127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24">
        <v>3</v>
      </c>
      <c r="F28" s="1125" t="s">
        <v>621</v>
      </c>
      <c r="G28" s="1125" t="s">
        <v>770</v>
      </c>
      <c r="H28" s="1133">
        <v>21.15</v>
      </c>
      <c r="I28" s="1125">
        <v>4</v>
      </c>
      <c r="J28" s="1125">
        <v>1</v>
      </c>
      <c r="K28" s="1125">
        <v>0</v>
      </c>
      <c r="L28" s="1125">
        <v>2</v>
      </c>
      <c r="M28" s="1125">
        <v>1</v>
      </c>
      <c r="N28" s="1125">
        <v>24</v>
      </c>
      <c r="O28" s="1125">
        <v>20</v>
      </c>
      <c r="P28" s="1125">
        <v>10</v>
      </c>
      <c r="Q28" s="1125">
        <v>0</v>
      </c>
      <c r="R28" s="1125">
        <v>32</v>
      </c>
      <c r="S28" s="1125">
        <v>0</v>
      </c>
      <c r="T28" s="1125">
        <v>22</v>
      </c>
      <c r="U28" s="1125">
        <v>27</v>
      </c>
      <c r="V28" s="1125">
        <v>0</v>
      </c>
      <c r="W28" s="1125">
        <v>21</v>
      </c>
      <c r="X28" s="1127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24">
        <v>4</v>
      </c>
      <c r="F29" s="1125" t="s">
        <v>682</v>
      </c>
      <c r="G29" s="1125" t="s">
        <v>770</v>
      </c>
      <c r="H29" s="1133">
        <v>24.64</v>
      </c>
      <c r="I29" s="1125">
        <v>5</v>
      </c>
      <c r="J29" s="1125">
        <v>2</v>
      </c>
      <c r="K29" s="1125">
        <v>1</v>
      </c>
      <c r="L29" s="1125">
        <v>2</v>
      </c>
      <c r="M29" s="1125">
        <v>1</v>
      </c>
      <c r="N29" s="1125">
        <v>78</v>
      </c>
      <c r="O29" s="1125">
        <v>36</v>
      </c>
      <c r="P29" s="1125">
        <v>40</v>
      </c>
      <c r="Q29" s="1125">
        <v>25</v>
      </c>
      <c r="R29" s="1125">
        <v>0</v>
      </c>
      <c r="S29" s="1125">
        <v>0</v>
      </c>
      <c r="T29" s="1125">
        <v>17</v>
      </c>
      <c r="U29" s="1125">
        <v>24</v>
      </c>
      <c r="V29" s="1125">
        <v>20</v>
      </c>
      <c r="W29" s="1125">
        <v>0</v>
      </c>
      <c r="X29" s="1127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24">
        <v>5</v>
      </c>
      <c r="F30" s="1125" t="s">
        <v>622</v>
      </c>
      <c r="G30" s="1125" t="s">
        <v>770</v>
      </c>
      <c r="H30" s="1133">
        <v>20.88</v>
      </c>
      <c r="I30" s="1125">
        <v>4</v>
      </c>
      <c r="J30" s="1125">
        <v>3</v>
      </c>
      <c r="K30" s="1125">
        <v>0</v>
      </c>
      <c r="L30" s="1125">
        <v>1</v>
      </c>
      <c r="M30" s="1125">
        <v>1</v>
      </c>
      <c r="N30" s="1125">
        <v>0</v>
      </c>
      <c r="O30" s="1125">
        <v>8</v>
      </c>
      <c r="P30" s="1125">
        <v>0</v>
      </c>
      <c r="Q30" s="1125">
        <v>40</v>
      </c>
      <c r="R30" s="1125">
        <v>0</v>
      </c>
      <c r="S30" s="1125">
        <v>20</v>
      </c>
      <c r="T30" s="1125">
        <v>22</v>
      </c>
      <c r="U30" s="1125">
        <v>0</v>
      </c>
      <c r="V30" s="1125">
        <v>23</v>
      </c>
      <c r="W30" s="1125">
        <v>0</v>
      </c>
      <c r="X30" s="1127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24">
        <v>6</v>
      </c>
      <c r="F31" s="1125" t="s">
        <v>791</v>
      </c>
      <c r="G31" s="1125" t="s">
        <v>769</v>
      </c>
      <c r="H31" s="1133">
        <v>20.27</v>
      </c>
      <c r="I31" s="1125">
        <v>5</v>
      </c>
      <c r="J31" s="1125">
        <v>2</v>
      </c>
      <c r="K31" s="1125">
        <v>0</v>
      </c>
      <c r="L31" s="1125">
        <v>0</v>
      </c>
      <c r="M31" s="1125">
        <v>1</v>
      </c>
      <c r="N31" s="1125">
        <v>0</v>
      </c>
      <c r="O31" s="1125">
        <v>0</v>
      </c>
      <c r="P31" s="1125">
        <v>16</v>
      </c>
      <c r="Q31" s="1125">
        <v>0</v>
      </c>
      <c r="R31" s="1125">
        <v>0</v>
      </c>
      <c r="S31" s="1125">
        <v>0</v>
      </c>
      <c r="T31" s="1125">
        <v>0</v>
      </c>
      <c r="U31" s="1125">
        <v>19</v>
      </c>
      <c r="V31" s="1125">
        <v>0</v>
      </c>
      <c r="W31" s="1125">
        <v>0</v>
      </c>
      <c r="X31" s="1127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24">
        <v>7</v>
      </c>
      <c r="F32" s="1125" t="s">
        <v>729</v>
      </c>
      <c r="G32" s="1125" t="s">
        <v>769</v>
      </c>
      <c r="H32" s="1133">
        <v>14.26</v>
      </c>
      <c r="I32" s="1125">
        <v>1</v>
      </c>
      <c r="J32" s="1125">
        <v>0</v>
      </c>
      <c r="K32" s="1125">
        <v>0</v>
      </c>
      <c r="L32" s="1125">
        <v>0</v>
      </c>
      <c r="M32" s="1125">
        <v>1</v>
      </c>
      <c r="N32" s="1125">
        <v>0</v>
      </c>
      <c r="O32" s="1125">
        <v>0</v>
      </c>
      <c r="P32" s="1125">
        <v>0</v>
      </c>
      <c r="Q32" s="1125">
        <v>0</v>
      </c>
      <c r="R32" s="1125">
        <v>0</v>
      </c>
      <c r="S32" s="1125">
        <v>0</v>
      </c>
      <c r="T32" s="1125">
        <v>0</v>
      </c>
      <c r="U32" s="1125">
        <v>0</v>
      </c>
      <c r="V32" s="1125">
        <v>0</v>
      </c>
      <c r="W32" s="1125">
        <v>0</v>
      </c>
      <c r="X32" s="1127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24">
        <v>8</v>
      </c>
      <c r="F33" s="1125" t="s">
        <v>611</v>
      </c>
      <c r="G33" s="1125" t="s">
        <v>770</v>
      </c>
      <c r="H33" s="1133">
        <v>25.95</v>
      </c>
      <c r="I33" s="1125">
        <v>7</v>
      </c>
      <c r="J33" s="1125">
        <v>3</v>
      </c>
      <c r="K33" s="1125">
        <v>0</v>
      </c>
      <c r="L33" s="1125">
        <v>1</v>
      </c>
      <c r="M33" s="1125">
        <v>1</v>
      </c>
      <c r="N33" s="1125">
        <v>0</v>
      </c>
      <c r="O33" s="1125">
        <v>40</v>
      </c>
      <c r="P33" s="1125">
        <v>10</v>
      </c>
      <c r="Q33" s="1125">
        <v>0</v>
      </c>
      <c r="R33" s="1125">
        <v>50</v>
      </c>
      <c r="S33" s="1125">
        <v>0</v>
      </c>
      <c r="T33" s="1125">
        <v>16</v>
      </c>
      <c r="U33" s="1125">
        <v>19</v>
      </c>
      <c r="V33" s="1125">
        <v>0</v>
      </c>
      <c r="W33" s="1125">
        <v>23</v>
      </c>
      <c r="X33" s="112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24">
        <v>9</v>
      </c>
      <c r="F34" s="1125" t="s">
        <v>1</v>
      </c>
      <c r="G34" s="1125"/>
      <c r="H34" s="1133"/>
      <c r="I34" s="1125">
        <v>0</v>
      </c>
      <c r="J34" s="1125">
        <v>0</v>
      </c>
      <c r="K34" s="1125">
        <v>0</v>
      </c>
      <c r="L34" s="1125">
        <v>0</v>
      </c>
      <c r="M34" s="1125">
        <v>0</v>
      </c>
      <c r="N34" s="1125">
        <v>0</v>
      </c>
      <c r="O34" s="1125">
        <v>0</v>
      </c>
      <c r="P34" s="1125">
        <v>0</v>
      </c>
      <c r="Q34" s="1125">
        <v>0</v>
      </c>
      <c r="R34" s="1125">
        <v>0</v>
      </c>
      <c r="S34" s="1125">
        <v>0</v>
      </c>
      <c r="T34" s="1125">
        <v>0</v>
      </c>
      <c r="U34" s="1125">
        <v>0</v>
      </c>
      <c r="V34" s="1125">
        <v>0</v>
      </c>
      <c r="W34" s="1125">
        <v>0</v>
      </c>
      <c r="X34" s="11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28">
        <v>10</v>
      </c>
      <c r="F35" s="1129" t="s">
        <v>1</v>
      </c>
      <c r="G35" s="1129"/>
      <c r="H35" s="1134"/>
      <c r="I35" s="1129">
        <v>0</v>
      </c>
      <c r="J35" s="1129">
        <v>0</v>
      </c>
      <c r="K35" s="1129">
        <v>0</v>
      </c>
      <c r="L35" s="1129">
        <v>0</v>
      </c>
      <c r="M35" s="1129">
        <v>0</v>
      </c>
      <c r="N35" s="1129">
        <v>0</v>
      </c>
      <c r="O35" s="1129">
        <v>0</v>
      </c>
      <c r="P35" s="1129">
        <v>0</v>
      </c>
      <c r="Q35" s="1129">
        <v>0</v>
      </c>
      <c r="R35" s="1129">
        <v>0</v>
      </c>
      <c r="S35" s="1129">
        <v>0</v>
      </c>
      <c r="T35" s="1129">
        <v>0</v>
      </c>
      <c r="U35" s="1129">
        <v>0</v>
      </c>
      <c r="V35" s="1129">
        <v>0</v>
      </c>
      <c r="W35" s="1129">
        <v>0</v>
      </c>
      <c r="X35" s="11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07" t="s">
        <v>749</v>
      </c>
      <c r="F40" s="1108" t="s">
        <v>750</v>
      </c>
      <c r="G40" s="1108" t="s">
        <v>751</v>
      </c>
      <c r="H40" s="1108" t="s">
        <v>752</v>
      </c>
      <c r="I40" s="1108" t="s">
        <v>753</v>
      </c>
      <c r="J40" s="1108" t="s">
        <v>754</v>
      </c>
      <c r="K40" s="1108" t="s">
        <v>755</v>
      </c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7">
        <v>3</v>
      </c>
      <c r="F41" s="1118">
        <v>2</v>
      </c>
      <c r="G41" s="1111">
        <v>3</v>
      </c>
      <c r="H41" s="1111">
        <v>9</v>
      </c>
      <c r="I41" s="1112">
        <v>15</v>
      </c>
      <c r="J41" s="1112">
        <v>22</v>
      </c>
      <c r="K41" s="1111">
        <v>47</v>
      </c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3"/>
      <c r="AA41" s="256">
        <f>IF(E41=D38,0,1)</f>
        <v>0</v>
      </c>
    </row>
    <row r="42" spans="2:28" x14ac:dyDescent="0.25">
      <c r="E42" s="1110" t="s">
        <v>581</v>
      </c>
      <c r="F42" s="1111" t="s">
        <v>63</v>
      </c>
      <c r="G42" s="1111" t="s">
        <v>756</v>
      </c>
      <c r="H42" s="1111" t="s">
        <v>757</v>
      </c>
      <c r="I42" s="1112" t="s">
        <v>66</v>
      </c>
      <c r="J42" s="1112" t="s">
        <v>67</v>
      </c>
      <c r="K42" s="1111" t="s">
        <v>68</v>
      </c>
      <c r="L42" s="1111" t="s">
        <v>69</v>
      </c>
      <c r="M42" s="1111" t="s">
        <v>22</v>
      </c>
      <c r="N42" s="1111" t="s">
        <v>758</v>
      </c>
      <c r="O42" s="1111" t="s">
        <v>759</v>
      </c>
      <c r="P42" s="1111" t="s">
        <v>760</v>
      </c>
      <c r="Q42" s="1111" t="s">
        <v>761</v>
      </c>
      <c r="R42" s="1111" t="s">
        <v>762</v>
      </c>
      <c r="S42" s="1111" t="s">
        <v>763</v>
      </c>
      <c r="T42" s="1111" t="s">
        <v>764</v>
      </c>
      <c r="U42" s="1111" t="s">
        <v>765</v>
      </c>
      <c r="V42" s="1111" t="s">
        <v>766</v>
      </c>
      <c r="W42" s="1111" t="s">
        <v>767</v>
      </c>
      <c r="X42" s="1113" t="s">
        <v>768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10">
        <v>1</v>
      </c>
      <c r="F43" s="1111" t="s">
        <v>792</v>
      </c>
      <c r="G43" s="1111" t="s">
        <v>769</v>
      </c>
      <c r="H43" s="1119">
        <v>23.59</v>
      </c>
      <c r="I43" s="1111">
        <v>4</v>
      </c>
      <c r="J43" s="1111">
        <v>1</v>
      </c>
      <c r="K43" s="1111">
        <v>0</v>
      </c>
      <c r="L43" s="1111">
        <v>0</v>
      </c>
      <c r="M43" s="1111">
        <v>1</v>
      </c>
      <c r="N43" s="1111">
        <v>0</v>
      </c>
      <c r="O43" s="1111">
        <v>20</v>
      </c>
      <c r="P43" s="1111">
        <v>0</v>
      </c>
      <c r="Q43" s="1111">
        <v>0</v>
      </c>
      <c r="R43" s="1111">
        <v>74</v>
      </c>
      <c r="S43" s="1111">
        <v>0</v>
      </c>
      <c r="T43" s="1111">
        <v>17</v>
      </c>
      <c r="U43" s="1111">
        <v>0</v>
      </c>
      <c r="V43" s="1111">
        <v>0</v>
      </c>
      <c r="W43" s="1111">
        <v>18</v>
      </c>
      <c r="X43" s="1113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10">
        <v>2</v>
      </c>
      <c r="F44" s="1111" t="s">
        <v>585</v>
      </c>
      <c r="G44" s="1111" t="s">
        <v>769</v>
      </c>
      <c r="H44" s="1119">
        <v>18.64</v>
      </c>
      <c r="I44" s="1111">
        <v>4</v>
      </c>
      <c r="J44" s="1111">
        <v>0</v>
      </c>
      <c r="K44" s="1111">
        <v>0</v>
      </c>
      <c r="L44" s="1111">
        <v>0</v>
      </c>
      <c r="M44" s="1111">
        <v>1</v>
      </c>
      <c r="N44" s="1111">
        <v>0</v>
      </c>
      <c r="O44" s="1111">
        <v>20</v>
      </c>
      <c r="P44" s="1111">
        <v>0</v>
      </c>
      <c r="Q44" s="1111">
        <v>0</v>
      </c>
      <c r="R44" s="1111">
        <v>54</v>
      </c>
      <c r="S44" s="1111">
        <v>0</v>
      </c>
      <c r="T44" s="1111">
        <v>32</v>
      </c>
      <c r="U44" s="1111">
        <v>0</v>
      </c>
      <c r="V44" s="1111">
        <v>0</v>
      </c>
      <c r="W44" s="1111">
        <v>20</v>
      </c>
      <c r="X44" s="11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10">
        <v>3</v>
      </c>
      <c r="F45" s="1111" t="s">
        <v>812</v>
      </c>
      <c r="G45" s="1111" t="s">
        <v>769</v>
      </c>
      <c r="H45" s="1119">
        <v>18.98</v>
      </c>
      <c r="I45" s="1111">
        <v>5</v>
      </c>
      <c r="J45" s="1111">
        <v>0</v>
      </c>
      <c r="K45" s="1111">
        <v>0</v>
      </c>
      <c r="L45" s="1111">
        <v>0</v>
      </c>
      <c r="M45" s="1111">
        <v>1</v>
      </c>
      <c r="N45" s="1111">
        <v>0</v>
      </c>
      <c r="O45" s="1111">
        <v>0</v>
      </c>
      <c r="P45" s="1111">
        <v>0</v>
      </c>
      <c r="Q45" s="1111">
        <v>49</v>
      </c>
      <c r="R45" s="1111">
        <v>0</v>
      </c>
      <c r="S45" s="1111">
        <v>0</v>
      </c>
      <c r="T45" s="1111">
        <v>0</v>
      </c>
      <c r="U45" s="1111">
        <v>0</v>
      </c>
      <c r="V45" s="1111">
        <v>24</v>
      </c>
      <c r="W45" s="1111">
        <v>0</v>
      </c>
      <c r="X45" s="1113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10">
        <v>4</v>
      </c>
      <c r="F46" s="1111" t="s">
        <v>584</v>
      </c>
      <c r="G46" s="1111" t="s">
        <v>769</v>
      </c>
      <c r="H46" s="1119">
        <v>22.25</v>
      </c>
      <c r="I46" s="1111">
        <v>1</v>
      </c>
      <c r="J46" s="1111">
        <v>2</v>
      </c>
      <c r="K46" s="1111">
        <v>0</v>
      </c>
      <c r="L46" s="1111">
        <v>0</v>
      </c>
      <c r="M46" s="1111">
        <v>1</v>
      </c>
      <c r="N46" s="1111">
        <v>0</v>
      </c>
      <c r="O46" s="1111">
        <v>0</v>
      </c>
      <c r="P46" s="1111">
        <v>0</v>
      </c>
      <c r="Q46" s="1111">
        <v>0</v>
      </c>
      <c r="R46" s="1111">
        <v>0</v>
      </c>
      <c r="S46" s="1111">
        <v>0</v>
      </c>
      <c r="T46" s="1111">
        <v>0</v>
      </c>
      <c r="U46" s="1111">
        <v>0</v>
      </c>
      <c r="V46" s="1111">
        <v>0</v>
      </c>
      <c r="W46" s="1111">
        <v>0</v>
      </c>
      <c r="X46" s="111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10">
        <v>5</v>
      </c>
      <c r="F47" s="1111" t="s">
        <v>633</v>
      </c>
      <c r="G47" s="1111" t="s">
        <v>769</v>
      </c>
      <c r="H47" s="1119">
        <v>20.58</v>
      </c>
      <c r="I47" s="1111">
        <v>3</v>
      </c>
      <c r="J47" s="1111">
        <v>1</v>
      </c>
      <c r="K47" s="1111">
        <v>0</v>
      </c>
      <c r="L47" s="1111">
        <v>1</v>
      </c>
      <c r="M47" s="1111">
        <v>1</v>
      </c>
      <c r="N47" s="1111">
        <v>2</v>
      </c>
      <c r="O47" s="1111">
        <v>0</v>
      </c>
      <c r="P47" s="1111">
        <v>25</v>
      </c>
      <c r="Q47" s="1111">
        <v>0</v>
      </c>
      <c r="R47" s="1111">
        <v>72</v>
      </c>
      <c r="S47" s="1111">
        <v>0</v>
      </c>
      <c r="T47" s="1111">
        <v>0</v>
      </c>
      <c r="U47" s="1111">
        <v>30</v>
      </c>
      <c r="V47" s="1111">
        <v>0</v>
      </c>
      <c r="W47" s="1111">
        <v>21</v>
      </c>
      <c r="X47" s="11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10">
        <v>6</v>
      </c>
      <c r="F48" s="1111" t="s">
        <v>794</v>
      </c>
      <c r="G48" s="1111" t="s">
        <v>770</v>
      </c>
      <c r="H48" s="1119">
        <v>20.81</v>
      </c>
      <c r="I48" s="1111">
        <v>8</v>
      </c>
      <c r="J48" s="1111">
        <v>0</v>
      </c>
      <c r="K48" s="1111">
        <v>1</v>
      </c>
      <c r="L48" s="1111">
        <v>1</v>
      </c>
      <c r="M48" s="1111">
        <v>1</v>
      </c>
      <c r="N48" s="1111">
        <v>0</v>
      </c>
      <c r="O48" s="1111">
        <v>89</v>
      </c>
      <c r="P48" s="1111">
        <v>0</v>
      </c>
      <c r="Q48" s="1111">
        <v>25</v>
      </c>
      <c r="R48" s="1111">
        <v>20</v>
      </c>
      <c r="S48" s="1111">
        <v>0</v>
      </c>
      <c r="T48" s="1111">
        <v>15</v>
      </c>
      <c r="U48" s="1111">
        <v>0</v>
      </c>
      <c r="V48" s="1111">
        <v>27</v>
      </c>
      <c r="W48" s="1111">
        <v>28</v>
      </c>
      <c r="X48" s="11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10">
        <v>7</v>
      </c>
      <c r="F49" s="1111" t="s">
        <v>583</v>
      </c>
      <c r="G49" s="1111" t="s">
        <v>770</v>
      </c>
      <c r="H49" s="1119">
        <v>16.16</v>
      </c>
      <c r="I49" s="1111">
        <v>4</v>
      </c>
      <c r="J49" s="1111">
        <v>0</v>
      </c>
      <c r="K49" s="1111">
        <v>0</v>
      </c>
      <c r="L49" s="1111">
        <v>1</v>
      </c>
      <c r="M49" s="1111">
        <v>1</v>
      </c>
      <c r="N49" s="1111">
        <v>0</v>
      </c>
      <c r="O49" s="1111">
        <v>40</v>
      </c>
      <c r="P49" s="1111">
        <v>8</v>
      </c>
      <c r="Q49" s="1111">
        <v>4</v>
      </c>
      <c r="R49" s="1111">
        <v>0</v>
      </c>
      <c r="S49" s="1111">
        <v>0</v>
      </c>
      <c r="T49" s="1111">
        <v>23</v>
      </c>
      <c r="U49" s="1111">
        <v>35</v>
      </c>
      <c r="V49" s="1111">
        <v>35</v>
      </c>
      <c r="W49" s="1111">
        <v>0</v>
      </c>
      <c r="X49" s="1113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10">
        <v>8</v>
      </c>
      <c r="F50" s="1111" t="s">
        <v>819</v>
      </c>
      <c r="G50" s="1111" t="s">
        <v>769</v>
      </c>
      <c r="H50" s="1119">
        <v>21.97</v>
      </c>
      <c r="I50" s="1111">
        <v>5</v>
      </c>
      <c r="J50" s="1111">
        <v>1</v>
      </c>
      <c r="K50" s="1111">
        <v>0</v>
      </c>
      <c r="L50" s="1111">
        <v>0</v>
      </c>
      <c r="M50" s="1111">
        <v>1</v>
      </c>
      <c r="N50" s="1111">
        <v>0</v>
      </c>
      <c r="O50" s="1111">
        <v>0</v>
      </c>
      <c r="P50" s="1111">
        <v>0</v>
      </c>
      <c r="Q50" s="1111">
        <v>26</v>
      </c>
      <c r="R50" s="1111">
        <v>0</v>
      </c>
      <c r="S50" s="1111">
        <v>0</v>
      </c>
      <c r="T50" s="1111">
        <v>0</v>
      </c>
      <c r="U50" s="1111">
        <v>0</v>
      </c>
      <c r="V50" s="1111">
        <v>21</v>
      </c>
      <c r="W50" s="1111">
        <v>0</v>
      </c>
      <c r="X50" s="1113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10">
        <v>9</v>
      </c>
      <c r="F51" s="1111" t="s">
        <v>1</v>
      </c>
      <c r="G51" s="1111"/>
      <c r="H51" s="1119"/>
      <c r="I51" s="1111">
        <v>0</v>
      </c>
      <c r="J51" s="1111">
        <v>0</v>
      </c>
      <c r="K51" s="1111">
        <v>0</v>
      </c>
      <c r="L51" s="1111">
        <v>0</v>
      </c>
      <c r="M51" s="1111">
        <v>0</v>
      </c>
      <c r="N51" s="1111">
        <v>0</v>
      </c>
      <c r="O51" s="1111">
        <v>0</v>
      </c>
      <c r="P51" s="1111">
        <v>0</v>
      </c>
      <c r="Q51" s="1111">
        <v>0</v>
      </c>
      <c r="R51" s="1111">
        <v>0</v>
      </c>
      <c r="S51" s="1111">
        <v>0</v>
      </c>
      <c r="T51" s="1111">
        <v>0</v>
      </c>
      <c r="U51" s="1111">
        <v>0</v>
      </c>
      <c r="V51" s="1111">
        <v>0</v>
      </c>
      <c r="W51" s="1111">
        <v>0</v>
      </c>
      <c r="X51" s="11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4">
        <v>10</v>
      </c>
      <c r="F52" s="1115" t="s">
        <v>1</v>
      </c>
      <c r="G52" s="1115"/>
      <c r="H52" s="1120"/>
      <c r="I52" s="1115">
        <v>0</v>
      </c>
      <c r="J52" s="1115">
        <v>0</v>
      </c>
      <c r="K52" s="1115">
        <v>0</v>
      </c>
      <c r="L52" s="1115">
        <v>0</v>
      </c>
      <c r="M52" s="1115">
        <v>0</v>
      </c>
      <c r="N52" s="1115">
        <v>0</v>
      </c>
      <c r="O52" s="1115">
        <v>0</v>
      </c>
      <c r="P52" s="1115">
        <v>0</v>
      </c>
      <c r="Q52" s="1115">
        <v>0</v>
      </c>
      <c r="R52" s="1115">
        <v>0</v>
      </c>
      <c r="S52" s="1115">
        <v>0</v>
      </c>
      <c r="T52" s="1115">
        <v>0</v>
      </c>
      <c r="U52" s="1115">
        <v>0</v>
      </c>
      <c r="V52" s="1115">
        <v>0</v>
      </c>
      <c r="W52" s="1115">
        <v>0</v>
      </c>
      <c r="X52" s="11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21" t="s">
        <v>749</v>
      </c>
      <c r="F57" s="1122" t="s">
        <v>750</v>
      </c>
      <c r="G57" s="1122" t="s">
        <v>751</v>
      </c>
      <c r="H57" s="1122" t="s">
        <v>752</v>
      </c>
      <c r="I57" s="1122" t="s">
        <v>753</v>
      </c>
      <c r="J57" s="1122" t="s">
        <v>754</v>
      </c>
      <c r="K57" s="1122" t="s">
        <v>755</v>
      </c>
      <c r="L57" s="1122"/>
      <c r="M57" s="1122"/>
      <c r="N57" s="1122"/>
      <c r="O57" s="1122"/>
      <c r="P57" s="1122"/>
      <c r="Q57" s="1122"/>
      <c r="R57" s="1122"/>
      <c r="S57" s="1122"/>
      <c r="T57" s="1122"/>
      <c r="U57" s="1122"/>
      <c r="V57" s="1122"/>
      <c r="W57" s="1122"/>
      <c r="X57" s="112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31">
        <v>4</v>
      </c>
      <c r="F58" s="1132">
        <v>7</v>
      </c>
      <c r="G58" s="1125">
        <v>6</v>
      </c>
      <c r="H58" s="1125">
        <v>6</v>
      </c>
      <c r="I58" s="1126">
        <v>21</v>
      </c>
      <c r="J58" s="1126">
        <v>16</v>
      </c>
      <c r="K58" s="1125">
        <v>69</v>
      </c>
      <c r="L58" s="1125"/>
      <c r="M58" s="1125"/>
      <c r="N58" s="1125"/>
      <c r="O58" s="1125"/>
      <c r="P58" s="1125"/>
      <c r="Q58" s="1125"/>
      <c r="R58" s="1125"/>
      <c r="S58" s="1125"/>
      <c r="T58" s="1125"/>
      <c r="U58" s="1125"/>
      <c r="V58" s="1125"/>
      <c r="W58" s="1125"/>
      <c r="X58" s="1127"/>
      <c r="AA58" s="256">
        <f>IF(E58=D55,0,1)</f>
        <v>0</v>
      </c>
    </row>
    <row r="59" spans="2:28" x14ac:dyDescent="0.25">
      <c r="E59" s="1124" t="s">
        <v>581</v>
      </c>
      <c r="F59" s="1125" t="s">
        <v>63</v>
      </c>
      <c r="G59" s="1125" t="s">
        <v>756</v>
      </c>
      <c r="H59" s="1125" t="s">
        <v>757</v>
      </c>
      <c r="I59" s="1126" t="s">
        <v>66</v>
      </c>
      <c r="J59" s="1126" t="s">
        <v>67</v>
      </c>
      <c r="K59" s="1125" t="s">
        <v>68</v>
      </c>
      <c r="L59" s="1125" t="s">
        <v>69</v>
      </c>
      <c r="M59" s="1125" t="s">
        <v>22</v>
      </c>
      <c r="N59" s="1125" t="s">
        <v>758</v>
      </c>
      <c r="O59" s="1125" t="s">
        <v>759</v>
      </c>
      <c r="P59" s="1125" t="s">
        <v>760</v>
      </c>
      <c r="Q59" s="1125" t="s">
        <v>761</v>
      </c>
      <c r="R59" s="1125" t="s">
        <v>762</v>
      </c>
      <c r="S59" s="1125" t="s">
        <v>763</v>
      </c>
      <c r="T59" s="1125" t="s">
        <v>764</v>
      </c>
      <c r="U59" s="1125" t="s">
        <v>765</v>
      </c>
      <c r="V59" s="1125" t="s">
        <v>766</v>
      </c>
      <c r="W59" s="1125" t="s">
        <v>767</v>
      </c>
      <c r="X59" s="1127" t="s">
        <v>768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24">
        <v>1</v>
      </c>
      <c r="F60" s="1125" t="s">
        <v>730</v>
      </c>
      <c r="G60" s="1125" t="s">
        <v>769</v>
      </c>
      <c r="H60" s="1133">
        <v>20.170000000000002</v>
      </c>
      <c r="I60" s="1125">
        <v>3</v>
      </c>
      <c r="J60" s="1125">
        <v>2</v>
      </c>
      <c r="K60" s="1125">
        <v>0</v>
      </c>
      <c r="L60" s="1125">
        <v>0</v>
      </c>
      <c r="M60" s="1125">
        <v>1</v>
      </c>
      <c r="N60" s="1125">
        <v>0</v>
      </c>
      <c r="O60" s="1125">
        <v>32</v>
      </c>
      <c r="P60" s="1125">
        <v>0</v>
      </c>
      <c r="Q60" s="1125">
        <v>0</v>
      </c>
      <c r="R60" s="1125">
        <v>0</v>
      </c>
      <c r="S60" s="1125">
        <v>0</v>
      </c>
      <c r="T60" s="1125">
        <v>22</v>
      </c>
      <c r="U60" s="1125">
        <v>0</v>
      </c>
      <c r="V60" s="1125">
        <v>0</v>
      </c>
      <c r="W60" s="1125">
        <v>0</v>
      </c>
      <c r="X60" s="1127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24">
        <v>2</v>
      </c>
      <c r="F61" s="1125" t="s">
        <v>798</v>
      </c>
      <c r="G61" s="1125" t="s">
        <v>769</v>
      </c>
      <c r="H61" s="1133">
        <v>18.649999999999999</v>
      </c>
      <c r="I61" s="1125">
        <v>5</v>
      </c>
      <c r="J61" s="1125">
        <v>2</v>
      </c>
      <c r="K61" s="1125">
        <v>0</v>
      </c>
      <c r="L61" s="1125">
        <v>0</v>
      </c>
      <c r="M61" s="1125">
        <v>1</v>
      </c>
      <c r="N61" s="1125">
        <v>0</v>
      </c>
      <c r="O61" s="1125">
        <v>0</v>
      </c>
      <c r="P61" s="1125">
        <v>36</v>
      </c>
      <c r="Q61" s="1125">
        <v>38</v>
      </c>
      <c r="R61" s="1125">
        <v>0</v>
      </c>
      <c r="S61" s="1125">
        <v>0</v>
      </c>
      <c r="T61" s="1125">
        <v>0</v>
      </c>
      <c r="U61" s="1125">
        <v>27</v>
      </c>
      <c r="V61" s="1125">
        <v>20</v>
      </c>
      <c r="W61" s="1125">
        <v>0</v>
      </c>
      <c r="X61" s="1127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24">
        <v>3</v>
      </c>
      <c r="F62" s="1125" t="s">
        <v>799</v>
      </c>
      <c r="G62" s="1125" t="s">
        <v>770</v>
      </c>
      <c r="H62" s="1133">
        <v>22.78</v>
      </c>
      <c r="I62" s="1125">
        <v>6</v>
      </c>
      <c r="J62" s="1125">
        <v>2</v>
      </c>
      <c r="K62" s="1125">
        <v>0</v>
      </c>
      <c r="L62" s="1125">
        <v>2</v>
      </c>
      <c r="M62" s="1125">
        <v>1</v>
      </c>
      <c r="N62" s="1125">
        <v>97</v>
      </c>
      <c r="O62" s="1125">
        <v>60</v>
      </c>
      <c r="P62" s="1125">
        <v>0</v>
      </c>
      <c r="Q62" s="1125">
        <v>32</v>
      </c>
      <c r="R62" s="1125">
        <v>34</v>
      </c>
      <c r="S62" s="1125">
        <v>0</v>
      </c>
      <c r="T62" s="1125">
        <v>17</v>
      </c>
      <c r="U62" s="1125">
        <v>0</v>
      </c>
      <c r="V62" s="1125">
        <v>24</v>
      </c>
      <c r="W62" s="1125">
        <v>24</v>
      </c>
      <c r="X62" s="112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24">
        <v>4</v>
      </c>
      <c r="F63" s="1125" t="s">
        <v>801</v>
      </c>
      <c r="G63" s="1125" t="s">
        <v>770</v>
      </c>
      <c r="H63" s="1133">
        <v>23.48</v>
      </c>
      <c r="I63" s="1125">
        <v>8</v>
      </c>
      <c r="J63" s="1125">
        <v>0</v>
      </c>
      <c r="K63" s="1125">
        <v>0</v>
      </c>
      <c r="L63" s="1125">
        <v>1</v>
      </c>
      <c r="M63" s="1125">
        <v>1</v>
      </c>
      <c r="N63" s="1125">
        <v>0</v>
      </c>
      <c r="O63" s="1125">
        <v>60</v>
      </c>
      <c r="P63" s="1125">
        <v>36</v>
      </c>
      <c r="Q63" s="1125">
        <v>40</v>
      </c>
      <c r="R63" s="1125">
        <v>0</v>
      </c>
      <c r="S63" s="1125">
        <v>0</v>
      </c>
      <c r="T63" s="1125">
        <v>21</v>
      </c>
      <c r="U63" s="1125">
        <v>26</v>
      </c>
      <c r="V63" s="1125">
        <v>17</v>
      </c>
      <c r="W63" s="1125">
        <v>0</v>
      </c>
      <c r="X63" s="112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24">
        <v>5</v>
      </c>
      <c r="F64" s="1125" t="s">
        <v>796</v>
      </c>
      <c r="G64" s="1125" t="s">
        <v>770</v>
      </c>
      <c r="H64" s="1133">
        <v>19.41</v>
      </c>
      <c r="I64" s="1125">
        <v>7</v>
      </c>
      <c r="J64" s="1125">
        <v>1</v>
      </c>
      <c r="K64" s="1125">
        <v>0</v>
      </c>
      <c r="L64" s="1125">
        <v>1</v>
      </c>
      <c r="M64" s="1125">
        <v>1</v>
      </c>
      <c r="N64" s="1125">
        <v>0</v>
      </c>
      <c r="O64" s="1125">
        <v>31</v>
      </c>
      <c r="P64" s="1125">
        <v>0</v>
      </c>
      <c r="Q64" s="1125">
        <v>32</v>
      </c>
      <c r="R64" s="1125">
        <v>20</v>
      </c>
      <c r="S64" s="1125">
        <v>0</v>
      </c>
      <c r="T64" s="1125">
        <v>23</v>
      </c>
      <c r="U64" s="1125">
        <v>0</v>
      </c>
      <c r="V64" s="1125">
        <v>25</v>
      </c>
      <c r="W64" s="1125">
        <v>24</v>
      </c>
      <c r="X64" s="1127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24">
        <v>6</v>
      </c>
      <c r="F65" s="1125" t="s">
        <v>592</v>
      </c>
      <c r="G65" s="1125" t="s">
        <v>770</v>
      </c>
      <c r="H65" s="1133">
        <v>28.36</v>
      </c>
      <c r="I65" s="1125">
        <v>6</v>
      </c>
      <c r="J65" s="1125">
        <v>2</v>
      </c>
      <c r="K65" s="1125">
        <v>0</v>
      </c>
      <c r="L65" s="1125">
        <v>1</v>
      </c>
      <c r="M65" s="1125">
        <v>1</v>
      </c>
      <c r="N65" s="1125">
        <v>0</v>
      </c>
      <c r="O65" s="1125">
        <v>36</v>
      </c>
      <c r="P65" s="1125">
        <v>60</v>
      </c>
      <c r="Q65" s="1125">
        <v>101</v>
      </c>
      <c r="R65" s="1125">
        <v>0</v>
      </c>
      <c r="S65" s="1125">
        <v>0</v>
      </c>
      <c r="T65" s="1125">
        <v>17</v>
      </c>
      <c r="U65" s="1125">
        <v>21</v>
      </c>
      <c r="V65" s="1125">
        <v>15</v>
      </c>
      <c r="W65" s="1125">
        <v>0</v>
      </c>
      <c r="X65" s="112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24">
        <v>7</v>
      </c>
      <c r="F66" s="1125" t="s">
        <v>797</v>
      </c>
      <c r="G66" s="1125" t="s">
        <v>769</v>
      </c>
      <c r="H66" s="1133">
        <v>19.32</v>
      </c>
      <c r="I66" s="1125">
        <v>3</v>
      </c>
      <c r="J66" s="1125">
        <v>1</v>
      </c>
      <c r="K66" s="1125">
        <v>0</v>
      </c>
      <c r="L66" s="1125">
        <v>0</v>
      </c>
      <c r="M66" s="1125">
        <v>1</v>
      </c>
      <c r="N66" s="1125">
        <v>0</v>
      </c>
      <c r="O66" s="1125">
        <v>0</v>
      </c>
      <c r="P66" s="1125">
        <v>10</v>
      </c>
      <c r="Q66" s="1125">
        <v>0</v>
      </c>
      <c r="R66" s="1125">
        <v>67</v>
      </c>
      <c r="S66" s="1125">
        <v>0</v>
      </c>
      <c r="T66" s="1125">
        <v>0</v>
      </c>
      <c r="U66" s="1125">
        <v>31</v>
      </c>
      <c r="V66" s="1125">
        <v>0</v>
      </c>
      <c r="W66" s="1125">
        <v>20</v>
      </c>
      <c r="X66" s="1127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24">
        <v>8</v>
      </c>
      <c r="F67" s="1125" t="s">
        <v>808</v>
      </c>
      <c r="G67" s="1125" t="s">
        <v>769</v>
      </c>
      <c r="H67" s="1133">
        <v>24.82</v>
      </c>
      <c r="I67" s="1125">
        <v>9</v>
      </c>
      <c r="J67" s="1125">
        <v>1</v>
      </c>
      <c r="K67" s="1125">
        <v>0</v>
      </c>
      <c r="L67" s="1125">
        <v>1</v>
      </c>
      <c r="M67" s="1125">
        <v>1</v>
      </c>
      <c r="N67" s="1125">
        <v>16</v>
      </c>
      <c r="O67" s="1125">
        <v>0</v>
      </c>
      <c r="P67" s="1125">
        <v>20</v>
      </c>
      <c r="Q67" s="1125">
        <v>54</v>
      </c>
      <c r="R67" s="1125">
        <v>0</v>
      </c>
      <c r="S67" s="1125">
        <v>0</v>
      </c>
      <c r="T67" s="1125">
        <v>0</v>
      </c>
      <c r="U67" s="1125">
        <v>20</v>
      </c>
      <c r="V67" s="1125">
        <v>18</v>
      </c>
      <c r="W67" s="1125">
        <v>0</v>
      </c>
      <c r="X67" s="1127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24">
        <v>9</v>
      </c>
      <c r="F68" s="1125" t="s">
        <v>1</v>
      </c>
      <c r="G68" s="1125"/>
      <c r="H68" s="1133"/>
      <c r="I68" s="1125">
        <v>0</v>
      </c>
      <c r="J68" s="1125">
        <v>0</v>
      </c>
      <c r="K68" s="1125">
        <v>0</v>
      </c>
      <c r="L68" s="1125">
        <v>0</v>
      </c>
      <c r="M68" s="1125">
        <v>0</v>
      </c>
      <c r="N68" s="1125">
        <v>0</v>
      </c>
      <c r="O68" s="1125">
        <v>0</v>
      </c>
      <c r="P68" s="1125">
        <v>0</v>
      </c>
      <c r="Q68" s="1125">
        <v>0</v>
      </c>
      <c r="R68" s="1125">
        <v>0</v>
      </c>
      <c r="S68" s="1125">
        <v>0</v>
      </c>
      <c r="T68" s="1125">
        <v>0</v>
      </c>
      <c r="U68" s="1125">
        <v>0</v>
      </c>
      <c r="V68" s="1125">
        <v>0</v>
      </c>
      <c r="W68" s="1125">
        <v>0</v>
      </c>
      <c r="X68" s="112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8">
        <v>10</v>
      </c>
      <c r="F69" s="1129" t="s">
        <v>1</v>
      </c>
      <c r="G69" s="1129"/>
      <c r="H69" s="1134"/>
      <c r="I69" s="1129">
        <v>0</v>
      </c>
      <c r="J69" s="1129">
        <v>0</v>
      </c>
      <c r="K69" s="1129">
        <v>0</v>
      </c>
      <c r="L69" s="1129">
        <v>0</v>
      </c>
      <c r="M69" s="1129">
        <v>0</v>
      </c>
      <c r="N69" s="1129">
        <v>0</v>
      </c>
      <c r="O69" s="1129">
        <v>0</v>
      </c>
      <c r="P69" s="1129">
        <v>0</v>
      </c>
      <c r="Q69" s="1129">
        <v>0</v>
      </c>
      <c r="R69" s="1129">
        <v>0</v>
      </c>
      <c r="S69" s="1129">
        <v>0</v>
      </c>
      <c r="T69" s="1129">
        <v>0</v>
      </c>
      <c r="U69" s="1129">
        <v>0</v>
      </c>
      <c r="V69" s="1129">
        <v>0</v>
      </c>
      <c r="W69" s="1129">
        <v>0</v>
      </c>
      <c r="X69" s="113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93" t="s">
        <v>749</v>
      </c>
      <c r="F74" s="1094" t="s">
        <v>750</v>
      </c>
      <c r="G74" s="1094" t="s">
        <v>751</v>
      </c>
      <c r="H74" s="1094" t="s">
        <v>752</v>
      </c>
      <c r="I74" s="1094" t="s">
        <v>753</v>
      </c>
      <c r="J74" s="1094" t="s">
        <v>754</v>
      </c>
      <c r="K74" s="1094" t="s">
        <v>755</v>
      </c>
      <c r="L74" s="1094"/>
      <c r="M74" s="1094"/>
      <c r="N74" s="1094"/>
      <c r="O74" s="1094"/>
      <c r="P74" s="1094"/>
      <c r="Q74" s="1094"/>
      <c r="R74" s="1094"/>
      <c r="S74" s="1094"/>
      <c r="T74" s="1094"/>
      <c r="U74" s="1094"/>
      <c r="V74" s="1094"/>
      <c r="W74" s="1094"/>
      <c r="X74" s="109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03">
        <v>5</v>
      </c>
      <c r="F75" s="1104">
        <v>8</v>
      </c>
      <c r="G75" s="1097">
        <v>3</v>
      </c>
      <c r="H75" s="1097">
        <v>9</v>
      </c>
      <c r="I75" s="1098">
        <v>12</v>
      </c>
      <c r="J75" s="1098">
        <v>20</v>
      </c>
      <c r="K75" s="1097">
        <v>43</v>
      </c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9"/>
      <c r="AA75" s="256">
        <f>IF(E75=D72,0,1)</f>
        <v>0</v>
      </c>
    </row>
    <row r="76" spans="2:28" x14ac:dyDescent="0.25">
      <c r="E76" s="1096" t="s">
        <v>581</v>
      </c>
      <c r="F76" s="1097" t="s">
        <v>63</v>
      </c>
      <c r="G76" s="1097" t="s">
        <v>756</v>
      </c>
      <c r="H76" s="1097" t="s">
        <v>757</v>
      </c>
      <c r="I76" s="1098" t="s">
        <v>66</v>
      </c>
      <c r="J76" s="1098" t="s">
        <v>67</v>
      </c>
      <c r="K76" s="1097" t="s">
        <v>68</v>
      </c>
      <c r="L76" s="1097" t="s">
        <v>69</v>
      </c>
      <c r="M76" s="1097" t="s">
        <v>22</v>
      </c>
      <c r="N76" s="1097" t="s">
        <v>758</v>
      </c>
      <c r="O76" s="1097" t="s">
        <v>759</v>
      </c>
      <c r="P76" s="1097" t="s">
        <v>760</v>
      </c>
      <c r="Q76" s="1097" t="s">
        <v>761</v>
      </c>
      <c r="R76" s="1097" t="s">
        <v>762</v>
      </c>
      <c r="S76" s="1097" t="s">
        <v>763</v>
      </c>
      <c r="T76" s="1097" t="s">
        <v>764</v>
      </c>
      <c r="U76" s="1097" t="s">
        <v>765</v>
      </c>
      <c r="V76" s="1097" t="s">
        <v>766</v>
      </c>
      <c r="W76" s="1097" t="s">
        <v>767</v>
      </c>
      <c r="X76" s="1099" t="s">
        <v>768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096">
        <v>1</v>
      </c>
      <c r="F77" s="1097" t="s">
        <v>675</v>
      </c>
      <c r="G77" s="1097" t="s">
        <v>769</v>
      </c>
      <c r="H77" s="1105">
        <v>20.48</v>
      </c>
      <c r="I77" s="1097">
        <v>4</v>
      </c>
      <c r="J77" s="1097">
        <v>0</v>
      </c>
      <c r="K77" s="1097">
        <v>0</v>
      </c>
      <c r="L77" s="1097">
        <v>0</v>
      </c>
      <c r="M77" s="1097">
        <v>1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96">
        <v>2</v>
      </c>
      <c r="F78" s="1097" t="s">
        <v>674</v>
      </c>
      <c r="G78" s="1097" t="s">
        <v>769</v>
      </c>
      <c r="H78" s="1105">
        <v>19.75</v>
      </c>
      <c r="I78" s="1097">
        <v>3</v>
      </c>
      <c r="J78" s="1097">
        <v>1</v>
      </c>
      <c r="K78" s="1097">
        <v>0</v>
      </c>
      <c r="L78" s="1097">
        <v>0</v>
      </c>
      <c r="M78" s="1097">
        <v>1</v>
      </c>
      <c r="N78" s="1097">
        <v>0</v>
      </c>
      <c r="O78" s="1097">
        <v>52</v>
      </c>
      <c r="P78" s="1097">
        <v>0</v>
      </c>
      <c r="Q78" s="1097">
        <v>32</v>
      </c>
      <c r="R78" s="1097">
        <v>0</v>
      </c>
      <c r="S78" s="1097">
        <v>0</v>
      </c>
      <c r="T78" s="1097">
        <v>23</v>
      </c>
      <c r="U78" s="1097">
        <v>0</v>
      </c>
      <c r="V78" s="1097">
        <v>24</v>
      </c>
      <c r="W78" s="1097">
        <v>0</v>
      </c>
      <c r="X78" s="109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096">
        <v>3</v>
      </c>
      <c r="F79" s="1097" t="s">
        <v>697</v>
      </c>
      <c r="G79" s="1097" t="s">
        <v>769</v>
      </c>
      <c r="H79" s="1105">
        <v>21.48</v>
      </c>
      <c r="I79" s="1097">
        <v>4</v>
      </c>
      <c r="J79" s="1097">
        <v>1</v>
      </c>
      <c r="K79" s="1097">
        <v>0</v>
      </c>
      <c r="L79" s="1097">
        <v>0</v>
      </c>
      <c r="M79" s="1097">
        <v>1</v>
      </c>
      <c r="N79" s="1097">
        <v>0</v>
      </c>
      <c r="O79" s="1097">
        <v>0</v>
      </c>
      <c r="P79" s="1097">
        <v>40</v>
      </c>
      <c r="Q79" s="1097">
        <v>0</v>
      </c>
      <c r="R79" s="1097">
        <v>0</v>
      </c>
      <c r="S79" s="1097">
        <v>0</v>
      </c>
      <c r="T79" s="1097">
        <v>0</v>
      </c>
      <c r="U79" s="1097">
        <v>22</v>
      </c>
      <c r="V79" s="1097">
        <v>0</v>
      </c>
      <c r="W79" s="1097">
        <v>0</v>
      </c>
      <c r="X79" s="109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096">
        <v>4</v>
      </c>
      <c r="F80" s="1097" t="s">
        <v>701</v>
      </c>
      <c r="G80" s="1097" t="s">
        <v>770</v>
      </c>
      <c r="H80" s="1105">
        <v>17.89</v>
      </c>
      <c r="I80" s="1097">
        <v>2</v>
      </c>
      <c r="J80" s="1097">
        <v>1</v>
      </c>
      <c r="K80" s="1097">
        <v>0</v>
      </c>
      <c r="L80" s="1097">
        <v>1</v>
      </c>
      <c r="M80" s="1097">
        <v>1</v>
      </c>
      <c r="N80" s="1097">
        <v>0</v>
      </c>
      <c r="O80" s="1097">
        <v>2</v>
      </c>
      <c r="P80" s="1097">
        <v>2</v>
      </c>
      <c r="Q80" s="1097">
        <v>40</v>
      </c>
      <c r="R80" s="1097">
        <v>0</v>
      </c>
      <c r="S80" s="1097">
        <v>0</v>
      </c>
      <c r="T80" s="1097">
        <v>29</v>
      </c>
      <c r="U80" s="1097">
        <v>35</v>
      </c>
      <c r="V80" s="1097">
        <v>20</v>
      </c>
      <c r="W80" s="1097">
        <v>0</v>
      </c>
      <c r="X80" s="109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96">
        <v>5</v>
      </c>
      <c r="F81" s="1097" t="s">
        <v>804</v>
      </c>
      <c r="G81" s="1097" t="s">
        <v>770</v>
      </c>
      <c r="H81" s="1105">
        <v>22.1</v>
      </c>
      <c r="I81" s="1097">
        <v>3</v>
      </c>
      <c r="J81" s="1097">
        <v>1</v>
      </c>
      <c r="K81" s="1097">
        <v>0</v>
      </c>
      <c r="L81" s="1097">
        <v>1</v>
      </c>
      <c r="M81" s="1097">
        <v>1</v>
      </c>
      <c r="N81" s="1097">
        <v>0</v>
      </c>
      <c r="O81" s="1097">
        <v>58</v>
      </c>
      <c r="P81" s="1097">
        <v>91</v>
      </c>
      <c r="Q81" s="1097">
        <v>20</v>
      </c>
      <c r="R81" s="1097">
        <v>0</v>
      </c>
      <c r="S81" s="1097">
        <v>0</v>
      </c>
      <c r="T81" s="1097">
        <v>24</v>
      </c>
      <c r="U81" s="1097">
        <v>24</v>
      </c>
      <c r="V81" s="1097">
        <v>20</v>
      </c>
      <c r="W81" s="1097">
        <v>0</v>
      </c>
      <c r="X81" s="1099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096">
        <v>6</v>
      </c>
      <c r="F82" s="1097" t="s">
        <v>672</v>
      </c>
      <c r="G82" s="1097" t="s">
        <v>769</v>
      </c>
      <c r="H82" s="1105">
        <v>22.22</v>
      </c>
      <c r="I82" s="1097">
        <v>1</v>
      </c>
      <c r="J82" s="1097">
        <v>2</v>
      </c>
      <c r="K82" s="1097">
        <v>0</v>
      </c>
      <c r="L82" s="1097">
        <v>0</v>
      </c>
      <c r="M82" s="1097">
        <v>1</v>
      </c>
      <c r="N82" s="1097">
        <v>0</v>
      </c>
      <c r="O82" s="1097">
        <v>0</v>
      </c>
      <c r="P82" s="1097">
        <v>0</v>
      </c>
      <c r="Q82" s="1097">
        <v>0</v>
      </c>
      <c r="R82" s="1097">
        <v>0</v>
      </c>
      <c r="S82" s="1097">
        <v>0</v>
      </c>
      <c r="T82" s="1097">
        <v>0</v>
      </c>
      <c r="U82" s="1097">
        <v>0</v>
      </c>
      <c r="V82" s="1097">
        <v>0</v>
      </c>
      <c r="W82" s="1097">
        <v>0</v>
      </c>
      <c r="X82" s="109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096">
        <v>7</v>
      </c>
      <c r="F83" s="1097" t="s">
        <v>823</v>
      </c>
      <c r="G83" s="1097" t="s">
        <v>769</v>
      </c>
      <c r="H83" s="1105">
        <v>18.760000000000002</v>
      </c>
      <c r="I83" s="1097">
        <v>1</v>
      </c>
      <c r="J83" s="1097">
        <v>0</v>
      </c>
      <c r="K83" s="1097">
        <v>0</v>
      </c>
      <c r="L83" s="1097">
        <v>0</v>
      </c>
      <c r="M83" s="1097">
        <v>1</v>
      </c>
      <c r="N83" s="1097">
        <v>0</v>
      </c>
      <c r="O83" s="1097">
        <v>0</v>
      </c>
      <c r="P83" s="1097">
        <v>0</v>
      </c>
      <c r="Q83" s="1097">
        <v>0</v>
      </c>
      <c r="R83" s="1097">
        <v>0</v>
      </c>
      <c r="S83" s="1097">
        <v>0</v>
      </c>
      <c r="T83" s="1097">
        <v>0</v>
      </c>
      <c r="U83" s="1097">
        <v>0</v>
      </c>
      <c r="V83" s="1097">
        <v>0</v>
      </c>
      <c r="W83" s="1097">
        <v>0</v>
      </c>
      <c r="X83" s="1099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096">
        <v>8</v>
      </c>
      <c r="F84" s="1097" t="s">
        <v>711</v>
      </c>
      <c r="G84" s="1097" t="s">
        <v>770</v>
      </c>
      <c r="H84" s="1105">
        <v>29.43</v>
      </c>
      <c r="I84" s="1097">
        <v>7</v>
      </c>
      <c r="J84" s="1097">
        <v>3</v>
      </c>
      <c r="K84" s="1097">
        <v>0</v>
      </c>
      <c r="L84" s="1097">
        <v>1</v>
      </c>
      <c r="M84" s="1097">
        <v>1</v>
      </c>
      <c r="N84" s="1097">
        <v>0</v>
      </c>
      <c r="O84" s="1097">
        <v>40</v>
      </c>
      <c r="P84" s="1097">
        <v>0</v>
      </c>
      <c r="Q84" s="1097">
        <v>120</v>
      </c>
      <c r="R84" s="1097">
        <v>74</v>
      </c>
      <c r="S84" s="1097">
        <v>0</v>
      </c>
      <c r="T84" s="1097">
        <v>16</v>
      </c>
      <c r="U84" s="1097">
        <v>0</v>
      </c>
      <c r="V84" s="1097">
        <v>15</v>
      </c>
      <c r="W84" s="1097">
        <v>18</v>
      </c>
      <c r="X84" s="109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96">
        <v>9</v>
      </c>
      <c r="F85" s="1097" t="s">
        <v>1</v>
      </c>
      <c r="G85" s="1097"/>
      <c r="H85" s="1105"/>
      <c r="I85" s="1097">
        <v>0</v>
      </c>
      <c r="J85" s="1097">
        <v>0</v>
      </c>
      <c r="K85" s="1097">
        <v>0</v>
      </c>
      <c r="L85" s="1097">
        <v>0</v>
      </c>
      <c r="M85" s="1097">
        <v>0</v>
      </c>
      <c r="N85" s="1097">
        <v>0</v>
      </c>
      <c r="O85" s="1097">
        <v>0</v>
      </c>
      <c r="P85" s="1097">
        <v>0</v>
      </c>
      <c r="Q85" s="1097">
        <v>0</v>
      </c>
      <c r="R85" s="1097">
        <v>0</v>
      </c>
      <c r="S85" s="1097">
        <v>0</v>
      </c>
      <c r="T85" s="1097">
        <v>0</v>
      </c>
      <c r="U85" s="1097">
        <v>0</v>
      </c>
      <c r="V85" s="1097">
        <v>0</v>
      </c>
      <c r="W85" s="1097">
        <v>0</v>
      </c>
      <c r="X85" s="109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00">
        <v>10</v>
      </c>
      <c r="F86" s="1101" t="s">
        <v>1</v>
      </c>
      <c r="G86" s="1101"/>
      <c r="H86" s="1106"/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0</v>
      </c>
      <c r="P86" s="1101">
        <v>0</v>
      </c>
      <c r="Q86" s="1101">
        <v>0</v>
      </c>
      <c r="R86" s="1101">
        <v>0</v>
      </c>
      <c r="S86" s="1101">
        <v>0</v>
      </c>
      <c r="T86" s="1101">
        <v>0</v>
      </c>
      <c r="U86" s="1101">
        <v>0</v>
      </c>
      <c r="V86" s="1101">
        <v>0</v>
      </c>
      <c r="W86" s="1101">
        <v>0</v>
      </c>
      <c r="X86" s="110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749</v>
      </c>
      <c r="F91" s="1080" t="s">
        <v>750</v>
      </c>
      <c r="G91" s="1080" t="s">
        <v>751</v>
      </c>
      <c r="H91" s="1080" t="s">
        <v>752</v>
      </c>
      <c r="I91" s="1080" t="s">
        <v>753</v>
      </c>
      <c r="J91" s="1080" t="s">
        <v>754</v>
      </c>
      <c r="K91" s="1080" t="s">
        <v>755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581</v>
      </c>
      <c r="F93" s="1083" t="s">
        <v>63</v>
      </c>
      <c r="G93" s="1083" t="s">
        <v>756</v>
      </c>
      <c r="H93" s="1083" t="s">
        <v>757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758</v>
      </c>
      <c r="O93" s="1083" t="s">
        <v>759</v>
      </c>
      <c r="P93" s="1083" t="s">
        <v>760</v>
      </c>
      <c r="Q93" s="1083" t="s">
        <v>761</v>
      </c>
      <c r="R93" s="1083" t="s">
        <v>762</v>
      </c>
      <c r="S93" s="1083" t="s">
        <v>763</v>
      </c>
      <c r="T93" s="1083" t="s">
        <v>764</v>
      </c>
      <c r="U93" s="1083" t="s">
        <v>765</v>
      </c>
      <c r="V93" s="1083" t="s">
        <v>766</v>
      </c>
      <c r="W93" s="1083" t="s">
        <v>767</v>
      </c>
      <c r="X93" s="1085" t="s">
        <v>768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693</v>
      </c>
      <c r="G94" s="1083" t="s">
        <v>770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578</v>
      </c>
      <c r="G95" s="1083" t="s">
        <v>769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590</v>
      </c>
      <c r="G96" s="1083" t="s">
        <v>769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586</v>
      </c>
      <c r="G97" s="1083" t="s">
        <v>769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588</v>
      </c>
      <c r="G98" s="1083" t="s">
        <v>770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579</v>
      </c>
      <c r="G99" s="1083" t="s">
        <v>770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659</v>
      </c>
      <c r="G100" s="1083" t="s">
        <v>770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587</v>
      </c>
      <c r="G101" s="1083" t="s">
        <v>769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21" t="s">
        <v>749</v>
      </c>
      <c r="F108" s="1122" t="s">
        <v>750</v>
      </c>
      <c r="G108" s="1122" t="s">
        <v>751</v>
      </c>
      <c r="H108" s="1122" t="s">
        <v>752</v>
      </c>
      <c r="I108" s="1122" t="s">
        <v>753</v>
      </c>
      <c r="J108" s="1122" t="s">
        <v>754</v>
      </c>
      <c r="K108" s="1122" t="s">
        <v>755</v>
      </c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31">
        <v>7</v>
      </c>
      <c r="F109" s="1132">
        <v>4</v>
      </c>
      <c r="G109" s="1125">
        <v>6</v>
      </c>
      <c r="H109" s="1125">
        <v>6</v>
      </c>
      <c r="I109" s="1126">
        <v>16</v>
      </c>
      <c r="J109" s="1126">
        <v>21</v>
      </c>
      <c r="K109" s="1125">
        <v>70</v>
      </c>
      <c r="L109" s="1125"/>
      <c r="M109" s="1125"/>
      <c r="N109" s="1125"/>
      <c r="O109" s="1125"/>
      <c r="P109" s="1125"/>
      <c r="Q109" s="1125"/>
      <c r="R109" s="1125"/>
      <c r="S109" s="1125"/>
      <c r="T109" s="1125"/>
      <c r="U109" s="1125"/>
      <c r="V109" s="1125"/>
      <c r="W109" s="1125"/>
      <c r="X109" s="1127"/>
      <c r="AA109" s="256">
        <f>IF(E109=D106,0,1)</f>
        <v>0</v>
      </c>
    </row>
    <row r="110" spans="2:28" x14ac:dyDescent="0.25">
      <c r="E110" s="1124" t="s">
        <v>581</v>
      </c>
      <c r="F110" s="1125" t="s">
        <v>63</v>
      </c>
      <c r="G110" s="1125" t="s">
        <v>756</v>
      </c>
      <c r="H110" s="1125" t="s">
        <v>757</v>
      </c>
      <c r="I110" s="1126" t="s">
        <v>66</v>
      </c>
      <c r="J110" s="1126" t="s">
        <v>67</v>
      </c>
      <c r="K110" s="1125" t="s">
        <v>68</v>
      </c>
      <c r="L110" s="1125" t="s">
        <v>69</v>
      </c>
      <c r="M110" s="1125" t="s">
        <v>22</v>
      </c>
      <c r="N110" s="1125" t="s">
        <v>758</v>
      </c>
      <c r="O110" s="1125" t="s">
        <v>759</v>
      </c>
      <c r="P110" s="1125" t="s">
        <v>760</v>
      </c>
      <c r="Q110" s="1125" t="s">
        <v>761</v>
      </c>
      <c r="R110" s="1125" t="s">
        <v>762</v>
      </c>
      <c r="S110" s="1125" t="s">
        <v>763</v>
      </c>
      <c r="T110" s="1125" t="s">
        <v>764</v>
      </c>
      <c r="U110" s="1125" t="s">
        <v>765</v>
      </c>
      <c r="V110" s="1125" t="s">
        <v>766</v>
      </c>
      <c r="W110" s="1125" t="s">
        <v>767</v>
      </c>
      <c r="X110" s="1127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24">
        <v>1</v>
      </c>
      <c r="F111" s="1125" t="s">
        <v>694</v>
      </c>
      <c r="G111" s="1125" t="s">
        <v>770</v>
      </c>
      <c r="H111" s="1133">
        <v>20.75</v>
      </c>
      <c r="I111" s="1125">
        <v>4</v>
      </c>
      <c r="J111" s="1125">
        <v>3</v>
      </c>
      <c r="K111" s="1125">
        <v>0</v>
      </c>
      <c r="L111" s="1125">
        <v>2</v>
      </c>
      <c r="M111" s="1125">
        <v>1</v>
      </c>
      <c r="N111" s="1125">
        <v>4</v>
      </c>
      <c r="O111" s="1125">
        <v>0</v>
      </c>
      <c r="P111" s="1125">
        <v>4</v>
      </c>
      <c r="Q111" s="1125">
        <v>58</v>
      </c>
      <c r="R111" s="1125">
        <v>20</v>
      </c>
      <c r="S111" s="1125">
        <v>0</v>
      </c>
      <c r="T111" s="1125">
        <v>0</v>
      </c>
      <c r="U111" s="1125">
        <v>31</v>
      </c>
      <c r="V111" s="1125">
        <v>24</v>
      </c>
      <c r="W111" s="1125">
        <v>19</v>
      </c>
      <c r="X111" s="112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24">
        <v>2</v>
      </c>
      <c r="F112" s="1125" t="s">
        <v>695</v>
      </c>
      <c r="G112" s="1125" t="s">
        <v>770</v>
      </c>
      <c r="H112" s="1133">
        <v>23.25</v>
      </c>
      <c r="I112" s="1125">
        <v>5</v>
      </c>
      <c r="J112" s="1125">
        <v>3</v>
      </c>
      <c r="K112" s="1125">
        <v>0</v>
      </c>
      <c r="L112" s="1125">
        <v>1</v>
      </c>
      <c r="M112" s="1125">
        <v>1</v>
      </c>
      <c r="N112" s="1125">
        <v>0</v>
      </c>
      <c r="O112" s="1125">
        <v>96</v>
      </c>
      <c r="P112" s="1125">
        <v>0</v>
      </c>
      <c r="Q112" s="1125">
        <v>0</v>
      </c>
      <c r="R112" s="1125">
        <v>20</v>
      </c>
      <c r="S112" s="1125">
        <v>56</v>
      </c>
      <c r="T112" s="1125">
        <v>14</v>
      </c>
      <c r="U112" s="1125">
        <v>0</v>
      </c>
      <c r="V112" s="1125">
        <v>0</v>
      </c>
      <c r="W112" s="1125">
        <v>23</v>
      </c>
      <c r="X112" s="1127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24">
        <v>3</v>
      </c>
      <c r="F113" s="1125" t="s">
        <v>595</v>
      </c>
      <c r="G113" s="1125" t="s">
        <v>769</v>
      </c>
      <c r="H113" s="1133">
        <v>22.81</v>
      </c>
      <c r="I113" s="1125">
        <v>5</v>
      </c>
      <c r="J113" s="1125">
        <v>2</v>
      </c>
      <c r="K113" s="1125">
        <v>1</v>
      </c>
      <c r="L113" s="1125">
        <v>0</v>
      </c>
      <c r="M113" s="1125">
        <v>1</v>
      </c>
      <c r="N113" s="1125">
        <v>0</v>
      </c>
      <c r="O113" s="1125">
        <v>0</v>
      </c>
      <c r="P113" s="1125">
        <v>57</v>
      </c>
      <c r="Q113" s="1125">
        <v>0</v>
      </c>
      <c r="R113" s="1125">
        <v>0</v>
      </c>
      <c r="S113" s="1125">
        <v>0</v>
      </c>
      <c r="T113" s="1125">
        <v>0</v>
      </c>
      <c r="U113" s="1125">
        <v>21</v>
      </c>
      <c r="V113" s="1125">
        <v>0</v>
      </c>
      <c r="W113" s="1125">
        <v>0</v>
      </c>
      <c r="X113" s="1127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24">
        <v>4</v>
      </c>
      <c r="F114" s="1125" t="s">
        <v>593</v>
      </c>
      <c r="G114" s="1125" t="s">
        <v>769</v>
      </c>
      <c r="H114" s="1133">
        <v>20.97</v>
      </c>
      <c r="I114" s="1125">
        <v>6</v>
      </c>
      <c r="J114" s="1125">
        <v>0</v>
      </c>
      <c r="K114" s="1125">
        <v>0</v>
      </c>
      <c r="L114" s="1125">
        <v>0</v>
      </c>
      <c r="M114" s="1125">
        <v>1</v>
      </c>
      <c r="N114" s="1125">
        <v>0</v>
      </c>
      <c r="O114" s="1125">
        <v>0</v>
      </c>
      <c r="P114" s="1125">
        <v>0</v>
      </c>
      <c r="Q114" s="1125">
        <v>0</v>
      </c>
      <c r="R114" s="1125">
        <v>0</v>
      </c>
      <c r="S114" s="1125">
        <v>0</v>
      </c>
      <c r="T114" s="1125">
        <v>0</v>
      </c>
      <c r="U114" s="1125">
        <v>0</v>
      </c>
      <c r="V114" s="1125">
        <v>0</v>
      </c>
      <c r="W114" s="1125">
        <v>0</v>
      </c>
      <c r="X114" s="1127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24">
        <v>5</v>
      </c>
      <c r="F115" s="1125" t="s">
        <v>784</v>
      </c>
      <c r="G115" s="1125" t="s">
        <v>769</v>
      </c>
      <c r="H115" s="1133">
        <v>16.66</v>
      </c>
      <c r="I115" s="1125">
        <v>1</v>
      </c>
      <c r="J115" s="1125">
        <v>0</v>
      </c>
      <c r="K115" s="1125">
        <v>0</v>
      </c>
      <c r="L115" s="1125">
        <v>1</v>
      </c>
      <c r="M115" s="1125">
        <v>1</v>
      </c>
      <c r="N115" s="1125">
        <v>18</v>
      </c>
      <c r="O115" s="1125">
        <v>0</v>
      </c>
      <c r="P115" s="1125">
        <v>16</v>
      </c>
      <c r="Q115" s="1125">
        <v>0</v>
      </c>
      <c r="R115" s="1125">
        <v>0</v>
      </c>
      <c r="S115" s="1125">
        <v>0</v>
      </c>
      <c r="T115" s="1125">
        <v>0</v>
      </c>
      <c r="U115" s="1125">
        <v>26</v>
      </c>
      <c r="V115" s="1125">
        <v>0</v>
      </c>
      <c r="W115" s="1125">
        <v>0</v>
      </c>
      <c r="X115" s="1127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24">
        <v>6</v>
      </c>
      <c r="F116" s="1125" t="s">
        <v>815</v>
      </c>
      <c r="G116" s="1125" t="s">
        <v>769</v>
      </c>
      <c r="H116" s="1133">
        <v>22.1</v>
      </c>
      <c r="I116" s="1125">
        <v>3</v>
      </c>
      <c r="J116" s="1125">
        <v>2</v>
      </c>
      <c r="K116" s="1125">
        <v>0</v>
      </c>
      <c r="L116" s="1125">
        <v>0</v>
      </c>
      <c r="M116" s="1125">
        <v>1</v>
      </c>
      <c r="N116" s="1125">
        <v>0</v>
      </c>
      <c r="O116" s="1125">
        <v>0</v>
      </c>
      <c r="P116" s="1125">
        <v>0</v>
      </c>
      <c r="Q116" s="1125">
        <v>0</v>
      </c>
      <c r="R116" s="1125">
        <v>0</v>
      </c>
      <c r="S116" s="1125">
        <v>0</v>
      </c>
      <c r="T116" s="1125">
        <v>0</v>
      </c>
      <c r="U116" s="1125">
        <v>0</v>
      </c>
      <c r="V116" s="1125">
        <v>0</v>
      </c>
      <c r="W116" s="1125">
        <v>0</v>
      </c>
      <c r="X116" s="112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24">
        <v>7</v>
      </c>
      <c r="F117" s="1125" t="s">
        <v>666</v>
      </c>
      <c r="G117" s="1125" t="s">
        <v>770</v>
      </c>
      <c r="H117" s="1133">
        <v>21.61</v>
      </c>
      <c r="I117" s="1125">
        <v>8</v>
      </c>
      <c r="J117" s="1125">
        <v>0</v>
      </c>
      <c r="K117" s="1125">
        <v>0</v>
      </c>
      <c r="L117" s="1125">
        <v>1</v>
      </c>
      <c r="M117" s="1125">
        <v>1</v>
      </c>
      <c r="N117" s="1125">
        <v>0</v>
      </c>
      <c r="O117" s="1125">
        <v>20</v>
      </c>
      <c r="P117" s="1125">
        <v>0</v>
      </c>
      <c r="Q117" s="1125">
        <v>25</v>
      </c>
      <c r="R117" s="1125">
        <v>0</v>
      </c>
      <c r="S117" s="1125">
        <v>55</v>
      </c>
      <c r="T117" s="1125">
        <v>16</v>
      </c>
      <c r="U117" s="1125">
        <v>0</v>
      </c>
      <c r="V117" s="1125">
        <v>23</v>
      </c>
      <c r="W117" s="1125">
        <v>0</v>
      </c>
      <c r="X117" s="1127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24">
        <v>8</v>
      </c>
      <c r="F118" s="1125" t="s">
        <v>591</v>
      </c>
      <c r="G118" s="1125" t="s">
        <v>770</v>
      </c>
      <c r="H118" s="1133">
        <v>25.7</v>
      </c>
      <c r="I118" s="1125">
        <v>7</v>
      </c>
      <c r="J118" s="1125">
        <v>1</v>
      </c>
      <c r="K118" s="1125">
        <v>2</v>
      </c>
      <c r="L118" s="1125">
        <v>1</v>
      </c>
      <c r="M118" s="1125">
        <v>1</v>
      </c>
      <c r="N118" s="1125">
        <v>0</v>
      </c>
      <c r="O118" s="1125">
        <v>40</v>
      </c>
      <c r="P118" s="1125">
        <v>0</v>
      </c>
      <c r="Q118" s="1125">
        <v>0</v>
      </c>
      <c r="R118" s="1125">
        <v>30</v>
      </c>
      <c r="S118" s="1125">
        <v>28</v>
      </c>
      <c r="T118" s="1125">
        <v>18</v>
      </c>
      <c r="U118" s="1125">
        <v>0</v>
      </c>
      <c r="V118" s="1125">
        <v>0</v>
      </c>
      <c r="W118" s="1125">
        <v>18</v>
      </c>
      <c r="X118" s="1127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24">
        <v>9</v>
      </c>
      <c r="F119" s="1125" t="s">
        <v>1</v>
      </c>
      <c r="G119" s="1125"/>
      <c r="H119" s="1133"/>
      <c r="I119" s="1125">
        <v>0</v>
      </c>
      <c r="J119" s="1125">
        <v>0</v>
      </c>
      <c r="K119" s="1125">
        <v>0</v>
      </c>
      <c r="L119" s="1125">
        <v>0</v>
      </c>
      <c r="M119" s="1125">
        <v>0</v>
      </c>
      <c r="N119" s="1125">
        <v>0</v>
      </c>
      <c r="O119" s="1125">
        <v>0</v>
      </c>
      <c r="P119" s="1125">
        <v>0</v>
      </c>
      <c r="Q119" s="1125">
        <v>0</v>
      </c>
      <c r="R119" s="1125">
        <v>0</v>
      </c>
      <c r="S119" s="1125">
        <v>0</v>
      </c>
      <c r="T119" s="1125">
        <v>0</v>
      </c>
      <c r="U119" s="1125">
        <v>0</v>
      </c>
      <c r="V119" s="1125">
        <v>0</v>
      </c>
      <c r="W119" s="1125">
        <v>0</v>
      </c>
      <c r="X119" s="112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28">
        <v>10</v>
      </c>
      <c r="F120" s="1129" t="s">
        <v>1</v>
      </c>
      <c r="G120" s="1129"/>
      <c r="H120" s="1134"/>
      <c r="I120" s="1129">
        <v>0</v>
      </c>
      <c r="J120" s="1129">
        <v>0</v>
      </c>
      <c r="K120" s="1129">
        <v>0</v>
      </c>
      <c r="L120" s="1129">
        <v>0</v>
      </c>
      <c r="M120" s="1129">
        <v>0</v>
      </c>
      <c r="N120" s="1129">
        <v>0</v>
      </c>
      <c r="O120" s="1129">
        <v>0</v>
      </c>
      <c r="P120" s="1129">
        <v>0</v>
      </c>
      <c r="Q120" s="1129">
        <v>0</v>
      </c>
      <c r="R120" s="1129">
        <v>0</v>
      </c>
      <c r="S120" s="1129">
        <v>0</v>
      </c>
      <c r="T120" s="1129">
        <v>0</v>
      </c>
      <c r="U120" s="1129">
        <v>0</v>
      </c>
      <c r="V120" s="1129">
        <v>0</v>
      </c>
      <c r="W120" s="1129">
        <v>0</v>
      </c>
      <c r="X120" s="113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35" t="s">
        <v>749</v>
      </c>
      <c r="F125" s="1136" t="s">
        <v>750</v>
      </c>
      <c r="G125" s="1136" t="s">
        <v>751</v>
      </c>
      <c r="H125" s="1136" t="s">
        <v>752</v>
      </c>
      <c r="I125" s="1136" t="s">
        <v>753</v>
      </c>
      <c r="J125" s="1136" t="s">
        <v>754</v>
      </c>
      <c r="K125" s="1136" t="s">
        <v>755</v>
      </c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45">
        <v>8</v>
      </c>
      <c r="F126" s="1146">
        <v>5</v>
      </c>
      <c r="G126" s="1139">
        <v>9</v>
      </c>
      <c r="H126" s="1139">
        <v>3</v>
      </c>
      <c r="I126" s="1140">
        <v>20</v>
      </c>
      <c r="J126" s="1140">
        <v>12</v>
      </c>
      <c r="K126" s="1139">
        <v>85</v>
      </c>
      <c r="L126" s="1139"/>
      <c r="M126" s="1139"/>
      <c r="N126" s="1139"/>
      <c r="O126" s="1139"/>
      <c r="P126" s="1139"/>
      <c r="Q126" s="1139"/>
      <c r="R126" s="1139"/>
      <c r="S126" s="1139"/>
      <c r="T126" s="1139"/>
      <c r="U126" s="1139"/>
      <c r="V126" s="1139"/>
      <c r="W126" s="1139"/>
      <c r="X126" s="1141"/>
      <c r="AA126" s="256">
        <f>IF(E126=D123,0,1)</f>
        <v>0</v>
      </c>
    </row>
    <row r="127" spans="2:28" x14ac:dyDescent="0.25">
      <c r="E127" s="1138" t="s">
        <v>581</v>
      </c>
      <c r="F127" s="1139" t="s">
        <v>63</v>
      </c>
      <c r="G127" s="1139" t="s">
        <v>756</v>
      </c>
      <c r="H127" s="1139" t="s">
        <v>757</v>
      </c>
      <c r="I127" s="1140" t="s">
        <v>66</v>
      </c>
      <c r="J127" s="1140" t="s">
        <v>67</v>
      </c>
      <c r="K127" s="1139" t="s">
        <v>68</v>
      </c>
      <c r="L127" s="1139" t="s">
        <v>69</v>
      </c>
      <c r="M127" s="1139" t="s">
        <v>22</v>
      </c>
      <c r="N127" s="1139" t="s">
        <v>758</v>
      </c>
      <c r="O127" s="1139" t="s">
        <v>759</v>
      </c>
      <c r="P127" s="1139" t="s">
        <v>760</v>
      </c>
      <c r="Q127" s="1139" t="s">
        <v>761</v>
      </c>
      <c r="R127" s="1139" t="s">
        <v>762</v>
      </c>
      <c r="S127" s="1139" t="s">
        <v>763</v>
      </c>
      <c r="T127" s="1139" t="s">
        <v>764</v>
      </c>
      <c r="U127" s="1139" t="s">
        <v>765</v>
      </c>
      <c r="V127" s="1139" t="s">
        <v>766</v>
      </c>
      <c r="W127" s="1139" t="s">
        <v>767</v>
      </c>
      <c r="X127" s="1141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38">
        <v>1</v>
      </c>
      <c r="F128" s="1139" t="s">
        <v>772</v>
      </c>
      <c r="G128" s="1139" t="s">
        <v>770</v>
      </c>
      <c r="H128" s="1147">
        <v>28.9</v>
      </c>
      <c r="I128" s="1139">
        <v>9</v>
      </c>
      <c r="J128" s="1139">
        <v>3</v>
      </c>
      <c r="K128" s="1139">
        <v>0</v>
      </c>
      <c r="L128" s="1139">
        <v>2</v>
      </c>
      <c r="M128" s="1139">
        <v>1</v>
      </c>
      <c r="N128" s="1139">
        <v>88</v>
      </c>
      <c r="O128" s="1139">
        <v>32</v>
      </c>
      <c r="P128" s="1139">
        <v>52</v>
      </c>
      <c r="Q128" s="1139">
        <v>12</v>
      </c>
      <c r="R128" s="1139">
        <v>0</v>
      </c>
      <c r="S128" s="1139">
        <v>0</v>
      </c>
      <c r="T128" s="1139">
        <v>16</v>
      </c>
      <c r="U128" s="1139">
        <v>18</v>
      </c>
      <c r="V128" s="1139">
        <v>18</v>
      </c>
      <c r="W128" s="1139">
        <v>0</v>
      </c>
      <c r="X128" s="1141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38">
        <v>2</v>
      </c>
      <c r="F129" s="1139" t="s">
        <v>596</v>
      </c>
      <c r="G129" s="1139" t="s">
        <v>770</v>
      </c>
      <c r="H129" s="1147">
        <v>25.26</v>
      </c>
      <c r="I129" s="1139">
        <v>5</v>
      </c>
      <c r="J129" s="1139">
        <v>5</v>
      </c>
      <c r="K129" s="1139">
        <v>0</v>
      </c>
      <c r="L129" s="1139">
        <v>1</v>
      </c>
      <c r="M129" s="1139">
        <v>1</v>
      </c>
      <c r="N129" s="1139">
        <v>0</v>
      </c>
      <c r="O129" s="1139">
        <v>0</v>
      </c>
      <c r="P129" s="1139">
        <v>20</v>
      </c>
      <c r="Q129" s="1139">
        <v>0</v>
      </c>
      <c r="R129" s="1139">
        <v>40</v>
      </c>
      <c r="S129" s="1139">
        <v>32</v>
      </c>
      <c r="T129" s="1139">
        <v>0</v>
      </c>
      <c r="U129" s="1139">
        <v>23</v>
      </c>
      <c r="V129" s="1139">
        <v>0</v>
      </c>
      <c r="W129" s="1139">
        <v>16</v>
      </c>
      <c r="X129" s="1141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38">
        <v>3</v>
      </c>
      <c r="F130" s="1139" t="s">
        <v>597</v>
      </c>
      <c r="G130" s="1139" t="s">
        <v>770</v>
      </c>
      <c r="H130" s="1147">
        <v>24.99</v>
      </c>
      <c r="I130" s="1139">
        <v>5</v>
      </c>
      <c r="J130" s="1139">
        <v>2</v>
      </c>
      <c r="K130" s="1139">
        <v>1</v>
      </c>
      <c r="L130" s="1139">
        <v>1</v>
      </c>
      <c r="M130" s="1139">
        <v>1</v>
      </c>
      <c r="N130" s="1139">
        <v>0</v>
      </c>
      <c r="O130" s="1139">
        <v>40</v>
      </c>
      <c r="P130" s="1139">
        <v>0</v>
      </c>
      <c r="Q130" s="1139">
        <v>4</v>
      </c>
      <c r="R130" s="1139">
        <v>52</v>
      </c>
      <c r="S130" s="1139">
        <v>0</v>
      </c>
      <c r="T130" s="1139">
        <v>16</v>
      </c>
      <c r="U130" s="1139">
        <v>0</v>
      </c>
      <c r="V130" s="1139">
        <v>25</v>
      </c>
      <c r="W130" s="1139">
        <v>18</v>
      </c>
      <c r="X130" s="114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38">
        <v>4</v>
      </c>
      <c r="F131" s="1139" t="s">
        <v>806</v>
      </c>
      <c r="G131" s="1139" t="s">
        <v>769</v>
      </c>
      <c r="H131" s="1147">
        <v>17.940000000000001</v>
      </c>
      <c r="I131" s="1139">
        <v>3</v>
      </c>
      <c r="J131" s="1139">
        <v>1</v>
      </c>
      <c r="K131" s="1139">
        <v>1</v>
      </c>
      <c r="L131" s="1139">
        <v>0</v>
      </c>
      <c r="M131" s="1139">
        <v>1</v>
      </c>
      <c r="N131" s="1139">
        <v>0</v>
      </c>
      <c r="O131" s="1139">
        <v>0</v>
      </c>
      <c r="P131" s="1139">
        <v>0</v>
      </c>
      <c r="Q131" s="1139">
        <v>0</v>
      </c>
      <c r="R131" s="1139">
        <v>0</v>
      </c>
      <c r="S131" s="1139">
        <v>0</v>
      </c>
      <c r="T131" s="1139">
        <v>0</v>
      </c>
      <c r="U131" s="1139">
        <v>0</v>
      </c>
      <c r="V131" s="1139">
        <v>0</v>
      </c>
      <c r="W131" s="1139">
        <v>0</v>
      </c>
      <c r="X131" s="1141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38">
        <v>5</v>
      </c>
      <c r="F132" s="1139" t="s">
        <v>654</v>
      </c>
      <c r="G132" s="1139" t="s">
        <v>769</v>
      </c>
      <c r="H132" s="1147">
        <v>19.47</v>
      </c>
      <c r="I132" s="1139">
        <v>4</v>
      </c>
      <c r="J132" s="1139">
        <v>0</v>
      </c>
      <c r="K132" s="1139">
        <v>0</v>
      </c>
      <c r="L132" s="1139">
        <v>1</v>
      </c>
      <c r="M132" s="1139">
        <v>1</v>
      </c>
      <c r="N132" s="1139">
        <v>40</v>
      </c>
      <c r="O132" s="1139">
        <v>0</v>
      </c>
      <c r="P132" s="1139">
        <v>0</v>
      </c>
      <c r="Q132" s="1139">
        <v>0</v>
      </c>
      <c r="R132" s="1139">
        <v>0</v>
      </c>
      <c r="S132" s="1139">
        <v>0</v>
      </c>
      <c r="T132" s="1139">
        <v>0</v>
      </c>
      <c r="U132" s="1139">
        <v>0</v>
      </c>
      <c r="V132" s="1139">
        <v>0</v>
      </c>
      <c r="W132" s="1139">
        <v>0</v>
      </c>
      <c r="X132" s="1141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38">
        <v>6</v>
      </c>
      <c r="F133" s="1139" t="s">
        <v>599</v>
      </c>
      <c r="G133" s="1139" t="s">
        <v>770</v>
      </c>
      <c r="H133" s="1147">
        <v>28.9</v>
      </c>
      <c r="I133" s="1139">
        <v>7</v>
      </c>
      <c r="J133" s="1139">
        <v>4</v>
      </c>
      <c r="K133" s="1139">
        <v>0</v>
      </c>
      <c r="L133" s="1139">
        <v>2</v>
      </c>
      <c r="M133" s="1139">
        <v>1</v>
      </c>
      <c r="N133" s="1139">
        <v>42</v>
      </c>
      <c r="O133" s="1139">
        <v>78</v>
      </c>
      <c r="P133" s="1139">
        <v>32</v>
      </c>
      <c r="Q133" s="1139">
        <v>25</v>
      </c>
      <c r="R133" s="1139">
        <v>0</v>
      </c>
      <c r="S133" s="1139">
        <v>0</v>
      </c>
      <c r="T133" s="1139">
        <v>14</v>
      </c>
      <c r="U133" s="1139">
        <v>20</v>
      </c>
      <c r="V133" s="1139">
        <v>18</v>
      </c>
      <c r="W133" s="1139">
        <v>0</v>
      </c>
      <c r="X133" s="1141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38">
        <v>7</v>
      </c>
      <c r="F134" s="1139" t="s">
        <v>718</v>
      </c>
      <c r="G134" s="1139" t="s">
        <v>770</v>
      </c>
      <c r="H134" s="1147">
        <v>26.84</v>
      </c>
      <c r="I134" s="1139">
        <v>4</v>
      </c>
      <c r="J134" s="1139">
        <v>1</v>
      </c>
      <c r="K134" s="1139">
        <v>0</v>
      </c>
      <c r="L134" s="1139">
        <v>2</v>
      </c>
      <c r="M134" s="1139">
        <v>1</v>
      </c>
      <c r="N134" s="1139">
        <v>20</v>
      </c>
      <c r="O134" s="1139">
        <v>72</v>
      </c>
      <c r="P134" s="1139">
        <v>42</v>
      </c>
      <c r="Q134" s="1139">
        <v>65</v>
      </c>
      <c r="R134" s="1139">
        <v>0</v>
      </c>
      <c r="S134" s="1139">
        <v>0</v>
      </c>
      <c r="T134" s="1139">
        <v>17</v>
      </c>
      <c r="U134" s="1139">
        <v>24</v>
      </c>
      <c r="V134" s="1139">
        <v>15</v>
      </c>
      <c r="W134" s="1139">
        <v>0</v>
      </c>
      <c r="X134" s="114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38">
        <v>8</v>
      </c>
      <c r="F135" s="1139" t="s">
        <v>771</v>
      </c>
      <c r="G135" s="1139" t="s">
        <v>769</v>
      </c>
      <c r="H135" s="1147">
        <v>25.55</v>
      </c>
      <c r="I135" s="1139">
        <v>2</v>
      </c>
      <c r="J135" s="1139">
        <v>4</v>
      </c>
      <c r="K135" s="1139">
        <v>0</v>
      </c>
      <c r="L135" s="1139">
        <v>0</v>
      </c>
      <c r="M135" s="1139">
        <v>1</v>
      </c>
      <c r="N135" s="1139">
        <v>0</v>
      </c>
      <c r="O135" s="1139">
        <v>0</v>
      </c>
      <c r="P135" s="1139">
        <v>16</v>
      </c>
      <c r="Q135" s="1139">
        <v>0</v>
      </c>
      <c r="R135" s="1139">
        <v>0</v>
      </c>
      <c r="S135" s="1139">
        <v>0</v>
      </c>
      <c r="T135" s="1139">
        <v>0</v>
      </c>
      <c r="U135" s="1139">
        <v>19</v>
      </c>
      <c r="V135" s="1139">
        <v>0</v>
      </c>
      <c r="W135" s="1139">
        <v>0</v>
      </c>
      <c r="X135" s="114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38">
        <v>9</v>
      </c>
      <c r="F136" s="1139" t="s">
        <v>1</v>
      </c>
      <c r="G136" s="1139"/>
      <c r="H136" s="1147"/>
      <c r="I136" s="1139">
        <v>0</v>
      </c>
      <c r="J136" s="1139">
        <v>0</v>
      </c>
      <c r="K136" s="1139">
        <v>0</v>
      </c>
      <c r="L136" s="1139">
        <v>0</v>
      </c>
      <c r="M136" s="1139">
        <v>0</v>
      </c>
      <c r="N136" s="1139">
        <v>0</v>
      </c>
      <c r="O136" s="1139">
        <v>0</v>
      </c>
      <c r="P136" s="1139">
        <v>0</v>
      </c>
      <c r="Q136" s="1139">
        <v>0</v>
      </c>
      <c r="R136" s="1139">
        <v>0</v>
      </c>
      <c r="S136" s="1139">
        <v>0</v>
      </c>
      <c r="T136" s="1139">
        <v>0</v>
      </c>
      <c r="U136" s="1139">
        <v>0</v>
      </c>
      <c r="V136" s="1139">
        <v>0</v>
      </c>
      <c r="W136" s="1139">
        <v>0</v>
      </c>
      <c r="X136" s="114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42">
        <v>10</v>
      </c>
      <c r="F137" s="1143" t="s">
        <v>1</v>
      </c>
      <c r="G137" s="1143"/>
      <c r="H137" s="1148"/>
      <c r="I137" s="1143">
        <v>0</v>
      </c>
      <c r="J137" s="1143">
        <v>0</v>
      </c>
      <c r="K137" s="1143">
        <v>0</v>
      </c>
      <c r="L137" s="1143">
        <v>0</v>
      </c>
      <c r="M137" s="1143">
        <v>0</v>
      </c>
      <c r="N137" s="1143">
        <v>0</v>
      </c>
      <c r="O137" s="1143">
        <v>0</v>
      </c>
      <c r="P137" s="1143">
        <v>0</v>
      </c>
      <c r="Q137" s="1143">
        <v>0</v>
      </c>
      <c r="R137" s="1143">
        <v>0</v>
      </c>
      <c r="S137" s="1143">
        <v>0</v>
      </c>
      <c r="T137" s="1143">
        <v>0</v>
      </c>
      <c r="U137" s="1143">
        <v>0</v>
      </c>
      <c r="V137" s="1143">
        <v>0</v>
      </c>
      <c r="W137" s="1143">
        <v>0</v>
      </c>
      <c r="X137" s="114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35" t="s">
        <v>749</v>
      </c>
      <c r="F142" s="1136" t="s">
        <v>750</v>
      </c>
      <c r="G142" s="1136" t="s">
        <v>751</v>
      </c>
      <c r="H142" s="1136" t="s">
        <v>752</v>
      </c>
      <c r="I142" s="1136" t="s">
        <v>753</v>
      </c>
      <c r="J142" s="1136" t="s">
        <v>754</v>
      </c>
      <c r="K142" s="1136" t="s">
        <v>755</v>
      </c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45">
        <v>9</v>
      </c>
      <c r="F143" s="1146">
        <v>6</v>
      </c>
      <c r="G143" s="1139">
        <v>7</v>
      </c>
      <c r="H143" s="1139">
        <v>5</v>
      </c>
      <c r="I143" s="1140">
        <v>18</v>
      </c>
      <c r="J143" s="1140">
        <v>16</v>
      </c>
      <c r="K143" s="1139">
        <v>55</v>
      </c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41"/>
      <c r="AA143" s="256">
        <f>IF(E143=D140,0,1)</f>
        <v>0</v>
      </c>
    </row>
    <row r="144" spans="2:28" x14ac:dyDescent="0.25">
      <c r="E144" s="1138" t="s">
        <v>581</v>
      </c>
      <c r="F144" s="1139" t="s">
        <v>63</v>
      </c>
      <c r="G144" s="1139" t="s">
        <v>756</v>
      </c>
      <c r="H144" s="1139" t="s">
        <v>757</v>
      </c>
      <c r="I144" s="1140" t="s">
        <v>66</v>
      </c>
      <c r="J144" s="1140" t="s">
        <v>67</v>
      </c>
      <c r="K144" s="1139" t="s">
        <v>68</v>
      </c>
      <c r="L144" s="1139" t="s">
        <v>69</v>
      </c>
      <c r="M144" s="1139" t="s">
        <v>22</v>
      </c>
      <c r="N144" s="1139" t="s">
        <v>758</v>
      </c>
      <c r="O144" s="1139" t="s">
        <v>759</v>
      </c>
      <c r="P144" s="1139" t="s">
        <v>760</v>
      </c>
      <c r="Q144" s="1139" t="s">
        <v>761</v>
      </c>
      <c r="R144" s="1139" t="s">
        <v>762</v>
      </c>
      <c r="S144" s="1139" t="s">
        <v>763</v>
      </c>
      <c r="T144" s="1139" t="s">
        <v>764</v>
      </c>
      <c r="U144" s="1139" t="s">
        <v>765</v>
      </c>
      <c r="V144" s="1139" t="s">
        <v>766</v>
      </c>
      <c r="W144" s="1139" t="s">
        <v>767</v>
      </c>
      <c r="X144" s="1141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38">
        <v>1</v>
      </c>
      <c r="F145" s="1139" t="s">
        <v>601</v>
      </c>
      <c r="G145" s="1139" t="s">
        <v>769</v>
      </c>
      <c r="H145" s="1147">
        <v>21.05</v>
      </c>
      <c r="I145" s="1139">
        <v>6</v>
      </c>
      <c r="J145" s="1139">
        <v>1</v>
      </c>
      <c r="K145" s="1139">
        <v>0</v>
      </c>
      <c r="L145" s="1139">
        <v>0</v>
      </c>
      <c r="M145" s="1139">
        <v>1</v>
      </c>
      <c r="N145" s="1139">
        <v>0</v>
      </c>
      <c r="O145" s="1139">
        <v>0</v>
      </c>
      <c r="P145" s="1139">
        <v>0</v>
      </c>
      <c r="Q145" s="1139">
        <v>0</v>
      </c>
      <c r="R145" s="1139">
        <v>0</v>
      </c>
      <c r="S145" s="1139">
        <v>0</v>
      </c>
      <c r="T145" s="1139">
        <v>0</v>
      </c>
      <c r="U145" s="1139">
        <v>0</v>
      </c>
      <c r="V145" s="1139">
        <v>0</v>
      </c>
      <c r="W145" s="1139">
        <v>0</v>
      </c>
      <c r="X145" s="114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38">
        <v>2</v>
      </c>
      <c r="F146" s="1139" t="s">
        <v>786</v>
      </c>
      <c r="G146" s="1139" t="s">
        <v>770</v>
      </c>
      <c r="H146" s="1147">
        <v>26.27</v>
      </c>
      <c r="I146" s="1139">
        <v>3</v>
      </c>
      <c r="J146" s="1139">
        <v>3</v>
      </c>
      <c r="K146" s="1139">
        <v>0</v>
      </c>
      <c r="L146" s="1139">
        <v>1</v>
      </c>
      <c r="M146" s="1139">
        <v>1</v>
      </c>
      <c r="N146" s="1139">
        <v>0</v>
      </c>
      <c r="O146" s="1139">
        <v>0</v>
      </c>
      <c r="P146" s="1139">
        <v>52</v>
      </c>
      <c r="Q146" s="1139">
        <v>40</v>
      </c>
      <c r="R146" s="1139">
        <v>25</v>
      </c>
      <c r="S146" s="1139">
        <v>0</v>
      </c>
      <c r="T146" s="1139">
        <v>0</v>
      </c>
      <c r="U146" s="1139">
        <v>17</v>
      </c>
      <c r="V146" s="1139">
        <v>19</v>
      </c>
      <c r="W146" s="1139">
        <v>20</v>
      </c>
      <c r="X146" s="114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38">
        <v>3</v>
      </c>
      <c r="F147" s="1139" t="s">
        <v>603</v>
      </c>
      <c r="G147" s="1139" t="s">
        <v>770</v>
      </c>
      <c r="H147" s="1147">
        <v>22.77</v>
      </c>
      <c r="I147" s="1139">
        <v>5</v>
      </c>
      <c r="J147" s="1139">
        <v>0</v>
      </c>
      <c r="K147" s="1139">
        <v>0</v>
      </c>
      <c r="L147" s="1139">
        <v>2</v>
      </c>
      <c r="M147" s="1139">
        <v>1</v>
      </c>
      <c r="N147" s="1139">
        <v>96</v>
      </c>
      <c r="O147" s="1139">
        <v>56</v>
      </c>
      <c r="P147" s="1139">
        <v>20</v>
      </c>
      <c r="Q147" s="1139">
        <v>36</v>
      </c>
      <c r="R147" s="1139">
        <v>0</v>
      </c>
      <c r="S147" s="1139">
        <v>0</v>
      </c>
      <c r="T147" s="1139">
        <v>23</v>
      </c>
      <c r="U147" s="1139">
        <v>23</v>
      </c>
      <c r="V147" s="1139">
        <v>20</v>
      </c>
      <c r="W147" s="1139">
        <v>0</v>
      </c>
      <c r="X147" s="1141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38">
        <v>4</v>
      </c>
      <c r="F148" s="1139" t="s">
        <v>606</v>
      </c>
      <c r="G148" s="1139" t="s">
        <v>770</v>
      </c>
      <c r="H148" s="1147">
        <v>25.9</v>
      </c>
      <c r="I148" s="1139">
        <v>4</v>
      </c>
      <c r="J148" s="1139">
        <v>2</v>
      </c>
      <c r="K148" s="1139">
        <v>0</v>
      </c>
      <c r="L148" s="1139">
        <v>1</v>
      </c>
      <c r="M148" s="1139">
        <v>1</v>
      </c>
      <c r="N148" s="1139">
        <v>0</v>
      </c>
      <c r="O148" s="1139">
        <v>56</v>
      </c>
      <c r="P148" s="1139">
        <v>32</v>
      </c>
      <c r="Q148" s="1139">
        <v>0</v>
      </c>
      <c r="R148" s="1139">
        <v>32</v>
      </c>
      <c r="S148" s="1139">
        <v>0</v>
      </c>
      <c r="T148" s="1139">
        <v>17</v>
      </c>
      <c r="U148" s="1139">
        <v>25</v>
      </c>
      <c r="V148" s="1139">
        <v>0</v>
      </c>
      <c r="W148" s="1139">
        <v>17</v>
      </c>
      <c r="X148" s="114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38">
        <v>5</v>
      </c>
      <c r="F149" s="1139" t="s">
        <v>785</v>
      </c>
      <c r="G149" s="1139" t="s">
        <v>769</v>
      </c>
      <c r="H149" s="1147">
        <v>22.08</v>
      </c>
      <c r="I149" s="1139">
        <v>2</v>
      </c>
      <c r="J149" s="1139">
        <v>1</v>
      </c>
      <c r="K149" s="1139">
        <v>0</v>
      </c>
      <c r="L149" s="1139">
        <v>1</v>
      </c>
      <c r="M149" s="1139">
        <v>1</v>
      </c>
      <c r="N149" s="1139">
        <v>92</v>
      </c>
      <c r="O149" s="1139">
        <v>71</v>
      </c>
      <c r="P149" s="1139">
        <v>0</v>
      </c>
      <c r="Q149" s="1139">
        <v>0</v>
      </c>
      <c r="R149" s="1139">
        <v>0</v>
      </c>
      <c r="S149" s="1139">
        <v>0</v>
      </c>
      <c r="T149" s="1139">
        <v>21</v>
      </c>
      <c r="U149" s="1139">
        <v>0</v>
      </c>
      <c r="V149" s="1139">
        <v>0</v>
      </c>
      <c r="W149" s="1139">
        <v>0</v>
      </c>
      <c r="X149" s="1141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38">
        <v>6</v>
      </c>
      <c r="F150" s="1139" t="s">
        <v>600</v>
      </c>
      <c r="G150" s="1139" t="s">
        <v>769</v>
      </c>
      <c r="H150" s="1147">
        <v>23.08</v>
      </c>
      <c r="I150" s="1139">
        <v>9</v>
      </c>
      <c r="J150" s="1139">
        <v>0</v>
      </c>
      <c r="K150" s="1139">
        <v>0</v>
      </c>
      <c r="L150" s="1139">
        <v>1</v>
      </c>
      <c r="M150" s="1139">
        <v>1</v>
      </c>
      <c r="N150" s="1139">
        <v>20</v>
      </c>
      <c r="O150" s="1139">
        <v>0</v>
      </c>
      <c r="P150" s="1139">
        <v>0</v>
      </c>
      <c r="Q150" s="1139">
        <v>58</v>
      </c>
      <c r="R150" s="1139">
        <v>0</v>
      </c>
      <c r="S150" s="1139">
        <v>0</v>
      </c>
      <c r="T150" s="1139">
        <v>0</v>
      </c>
      <c r="U150" s="1139">
        <v>0</v>
      </c>
      <c r="V150" s="1139">
        <v>20</v>
      </c>
      <c r="W150" s="1139">
        <v>0</v>
      </c>
      <c r="X150" s="114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38">
        <v>7</v>
      </c>
      <c r="F151" s="1139" t="s">
        <v>582</v>
      </c>
      <c r="G151" s="1139" t="s">
        <v>769</v>
      </c>
      <c r="H151" s="1147">
        <v>19.04</v>
      </c>
      <c r="I151" s="1139">
        <v>3</v>
      </c>
      <c r="J151" s="1139">
        <v>1</v>
      </c>
      <c r="K151" s="1139">
        <v>0</v>
      </c>
      <c r="L151" s="1139">
        <v>0</v>
      </c>
      <c r="M151" s="1139">
        <v>1</v>
      </c>
      <c r="N151" s="1139">
        <v>0</v>
      </c>
      <c r="O151" s="1139">
        <v>0</v>
      </c>
      <c r="P151" s="1139">
        <v>0</v>
      </c>
      <c r="Q151" s="1139">
        <v>4</v>
      </c>
      <c r="R151" s="1139">
        <v>0</v>
      </c>
      <c r="S151" s="1139">
        <v>0</v>
      </c>
      <c r="T151" s="1139">
        <v>0</v>
      </c>
      <c r="U151" s="1139">
        <v>0</v>
      </c>
      <c r="V151" s="1139">
        <v>36</v>
      </c>
      <c r="W151" s="1139">
        <v>0</v>
      </c>
      <c r="X151" s="1141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38">
        <v>8</v>
      </c>
      <c r="F152" s="1139" t="s">
        <v>787</v>
      </c>
      <c r="G152" s="1139" t="s">
        <v>770</v>
      </c>
      <c r="H152" s="1147">
        <v>26.59</v>
      </c>
      <c r="I152" s="1139">
        <v>4</v>
      </c>
      <c r="J152" s="1139">
        <v>0</v>
      </c>
      <c r="K152" s="1139">
        <v>1</v>
      </c>
      <c r="L152" s="1139">
        <v>1</v>
      </c>
      <c r="M152" s="1139">
        <v>1</v>
      </c>
      <c r="N152" s="1139">
        <v>0</v>
      </c>
      <c r="O152" s="1139">
        <v>40</v>
      </c>
      <c r="P152" s="1139">
        <v>0</v>
      </c>
      <c r="Q152" s="1139">
        <v>98</v>
      </c>
      <c r="R152" s="1139">
        <v>24</v>
      </c>
      <c r="S152" s="1139">
        <v>0</v>
      </c>
      <c r="T152" s="1139">
        <v>18</v>
      </c>
      <c r="U152" s="1139">
        <v>0</v>
      </c>
      <c r="V152" s="1139">
        <v>15</v>
      </c>
      <c r="W152" s="1139">
        <v>20</v>
      </c>
      <c r="X152" s="1141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38">
        <v>9</v>
      </c>
      <c r="F153" s="1139" t="s">
        <v>1</v>
      </c>
      <c r="G153" s="1139"/>
      <c r="H153" s="1147"/>
      <c r="I153" s="1139">
        <v>0</v>
      </c>
      <c r="J153" s="1139">
        <v>0</v>
      </c>
      <c r="K153" s="1139">
        <v>0</v>
      </c>
      <c r="L153" s="1139">
        <v>0</v>
      </c>
      <c r="M153" s="1139">
        <v>0</v>
      </c>
      <c r="N153" s="1139">
        <v>0</v>
      </c>
      <c r="O153" s="1139">
        <v>0</v>
      </c>
      <c r="P153" s="1139">
        <v>0</v>
      </c>
      <c r="Q153" s="1139">
        <v>0</v>
      </c>
      <c r="R153" s="1139">
        <v>0</v>
      </c>
      <c r="S153" s="1139">
        <v>0</v>
      </c>
      <c r="T153" s="1139">
        <v>0</v>
      </c>
      <c r="U153" s="1139">
        <v>0</v>
      </c>
      <c r="V153" s="1139">
        <v>0</v>
      </c>
      <c r="W153" s="1139">
        <v>0</v>
      </c>
      <c r="X153" s="114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42">
        <v>10</v>
      </c>
      <c r="F154" s="1143" t="s">
        <v>1</v>
      </c>
      <c r="G154" s="1143"/>
      <c r="H154" s="1148"/>
      <c r="I154" s="1143">
        <v>0</v>
      </c>
      <c r="J154" s="1143">
        <v>0</v>
      </c>
      <c r="K154" s="1143">
        <v>0</v>
      </c>
      <c r="L154" s="1143">
        <v>0</v>
      </c>
      <c r="M154" s="1143">
        <v>0</v>
      </c>
      <c r="N154" s="1143">
        <v>0</v>
      </c>
      <c r="O154" s="1143">
        <v>0</v>
      </c>
      <c r="P154" s="1143">
        <v>0</v>
      </c>
      <c r="Q154" s="1143">
        <v>0</v>
      </c>
      <c r="R154" s="1143">
        <v>0</v>
      </c>
      <c r="S154" s="1143">
        <v>0</v>
      </c>
      <c r="T154" s="1143">
        <v>0</v>
      </c>
      <c r="U154" s="1143">
        <v>0</v>
      </c>
      <c r="V154" s="1143">
        <v>0</v>
      </c>
      <c r="W154" s="1143">
        <v>0</v>
      </c>
      <c r="X154" s="114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35" t="s">
        <v>749</v>
      </c>
      <c r="F159" s="1136" t="s">
        <v>750</v>
      </c>
      <c r="G159" s="1136" t="s">
        <v>751</v>
      </c>
      <c r="H159" s="1136" t="s">
        <v>752</v>
      </c>
      <c r="I159" s="1136" t="s">
        <v>753</v>
      </c>
      <c r="J159" s="1136" t="s">
        <v>754</v>
      </c>
      <c r="K159" s="1136" t="s">
        <v>755</v>
      </c>
      <c r="L159" s="1136"/>
      <c r="M159" s="1136"/>
      <c r="N159" s="1136"/>
      <c r="O159" s="1136"/>
      <c r="P159" s="1136"/>
      <c r="Q159" s="1136"/>
      <c r="R159" s="1136"/>
      <c r="S159" s="1136"/>
      <c r="T159" s="1136"/>
      <c r="U159" s="1136"/>
      <c r="V159" s="1136"/>
      <c r="W159" s="1136"/>
      <c r="X159" s="113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45"/>
      <c r="F160" s="1146"/>
      <c r="G160" s="1139">
        <v>7</v>
      </c>
      <c r="H160" s="1139">
        <v>5</v>
      </c>
      <c r="I160" s="1140">
        <v>20</v>
      </c>
      <c r="J160" s="1140">
        <v>16</v>
      </c>
      <c r="K160" s="1139">
        <v>77</v>
      </c>
      <c r="L160" s="1139"/>
      <c r="M160" s="1139"/>
      <c r="N160" s="1139"/>
      <c r="O160" s="1139"/>
      <c r="P160" s="1139"/>
      <c r="Q160" s="1139"/>
      <c r="R160" s="1139"/>
      <c r="S160" s="1139"/>
      <c r="T160" s="1139"/>
      <c r="U160" s="1139"/>
      <c r="V160" s="1139"/>
      <c r="W160" s="1139"/>
      <c r="X160" s="1141"/>
      <c r="AA160" s="256">
        <f>IF(E160=D157,0,1)</f>
        <v>1</v>
      </c>
    </row>
    <row r="161" spans="2:28" x14ac:dyDescent="0.25">
      <c r="E161" s="1138" t="s">
        <v>581</v>
      </c>
      <c r="F161" s="1139" t="s">
        <v>63</v>
      </c>
      <c r="G161" s="1139" t="s">
        <v>756</v>
      </c>
      <c r="H161" s="1139" t="s">
        <v>757</v>
      </c>
      <c r="I161" s="1140" t="s">
        <v>66</v>
      </c>
      <c r="J161" s="1140" t="s">
        <v>67</v>
      </c>
      <c r="K161" s="1139" t="s">
        <v>68</v>
      </c>
      <c r="L161" s="1139" t="s">
        <v>69</v>
      </c>
      <c r="M161" s="1139" t="s">
        <v>22</v>
      </c>
      <c r="N161" s="1139" t="s">
        <v>758</v>
      </c>
      <c r="O161" s="1139" t="s">
        <v>759</v>
      </c>
      <c r="P161" s="1139" t="s">
        <v>760</v>
      </c>
      <c r="Q161" s="1139" t="s">
        <v>761</v>
      </c>
      <c r="R161" s="1139" t="s">
        <v>762</v>
      </c>
      <c r="S161" s="1139" t="s">
        <v>763</v>
      </c>
      <c r="T161" s="1139" t="s">
        <v>764</v>
      </c>
      <c r="U161" s="1139" t="s">
        <v>765</v>
      </c>
      <c r="V161" s="1139" t="s">
        <v>766</v>
      </c>
      <c r="W161" s="1139" t="s">
        <v>767</v>
      </c>
      <c r="X161" s="1141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38">
        <v>1</v>
      </c>
      <c r="F162" s="1139" t="s">
        <v>774</v>
      </c>
      <c r="G162" s="1139" t="s">
        <v>769</v>
      </c>
      <c r="H162" s="1147">
        <v>25.52</v>
      </c>
      <c r="I162" s="1139">
        <v>4</v>
      </c>
      <c r="J162" s="1139">
        <v>1</v>
      </c>
      <c r="K162" s="1139">
        <v>2</v>
      </c>
      <c r="L162" s="1139">
        <v>1</v>
      </c>
      <c r="M162" s="1139">
        <v>1</v>
      </c>
      <c r="N162" s="1139">
        <v>40</v>
      </c>
      <c r="O162" s="1139">
        <v>40</v>
      </c>
      <c r="P162" s="1139">
        <v>0</v>
      </c>
      <c r="Q162" s="1139">
        <v>0</v>
      </c>
      <c r="R162" s="1139">
        <v>0</v>
      </c>
      <c r="S162" s="1139">
        <v>0</v>
      </c>
      <c r="T162" s="1139">
        <v>18</v>
      </c>
      <c r="U162" s="1139">
        <v>0</v>
      </c>
      <c r="V162" s="1139">
        <v>0</v>
      </c>
      <c r="W162" s="1139">
        <v>0</v>
      </c>
      <c r="X162" s="114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38">
        <v>2</v>
      </c>
      <c r="F163" s="1139" t="s">
        <v>712</v>
      </c>
      <c r="G163" s="1139" t="s">
        <v>770</v>
      </c>
      <c r="H163" s="1147">
        <v>25.91</v>
      </c>
      <c r="I163" s="1139">
        <v>7</v>
      </c>
      <c r="J163" s="1139">
        <v>2</v>
      </c>
      <c r="K163" s="1139">
        <v>0</v>
      </c>
      <c r="L163" s="1139">
        <v>1</v>
      </c>
      <c r="M163" s="1139">
        <v>1</v>
      </c>
      <c r="N163" s="1139">
        <v>0</v>
      </c>
      <c r="O163" s="1139">
        <v>41</v>
      </c>
      <c r="P163" s="1139">
        <v>40</v>
      </c>
      <c r="Q163" s="1139">
        <v>40</v>
      </c>
      <c r="R163" s="1139">
        <v>0</v>
      </c>
      <c r="S163" s="1139">
        <v>0</v>
      </c>
      <c r="T163" s="1139">
        <v>18</v>
      </c>
      <c r="U163" s="1139">
        <v>19</v>
      </c>
      <c r="V163" s="1139">
        <v>21</v>
      </c>
      <c r="W163" s="1139">
        <v>0</v>
      </c>
      <c r="X163" s="1141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38">
        <v>3</v>
      </c>
      <c r="F164" s="1139" t="s">
        <v>775</v>
      </c>
      <c r="G164" s="1139" t="s">
        <v>770</v>
      </c>
      <c r="H164" s="1147">
        <v>24.43</v>
      </c>
      <c r="I164" s="1139">
        <v>5</v>
      </c>
      <c r="J164" s="1139">
        <v>3</v>
      </c>
      <c r="K164" s="1139">
        <v>0</v>
      </c>
      <c r="L164" s="1139">
        <v>2</v>
      </c>
      <c r="M164" s="1139">
        <v>1</v>
      </c>
      <c r="N164" s="1139">
        <v>48</v>
      </c>
      <c r="O164" s="1139">
        <v>0</v>
      </c>
      <c r="P164" s="1139">
        <v>10</v>
      </c>
      <c r="Q164" s="1139">
        <v>40</v>
      </c>
      <c r="R164" s="1139">
        <v>40</v>
      </c>
      <c r="S164" s="1139">
        <v>0</v>
      </c>
      <c r="T164" s="1139">
        <v>0</v>
      </c>
      <c r="U164" s="1139">
        <v>25</v>
      </c>
      <c r="V164" s="1139">
        <v>19</v>
      </c>
      <c r="W164" s="1139">
        <v>19</v>
      </c>
      <c r="X164" s="114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38">
        <v>4</v>
      </c>
      <c r="F165" s="1139" t="s">
        <v>628</v>
      </c>
      <c r="G165" s="1139" t="s">
        <v>770</v>
      </c>
      <c r="H165" s="1147">
        <v>23.59</v>
      </c>
      <c r="I165" s="1139">
        <v>6</v>
      </c>
      <c r="J165" s="1139">
        <v>1</v>
      </c>
      <c r="K165" s="1139">
        <v>0</v>
      </c>
      <c r="L165" s="1139">
        <v>1</v>
      </c>
      <c r="M165" s="1139">
        <v>1</v>
      </c>
      <c r="N165" s="1139">
        <v>0</v>
      </c>
      <c r="O165" s="1139">
        <v>0</v>
      </c>
      <c r="P165" s="1139">
        <v>20</v>
      </c>
      <c r="Q165" s="1139">
        <v>84</v>
      </c>
      <c r="R165" s="1139">
        <v>0</v>
      </c>
      <c r="S165" s="1139">
        <v>50</v>
      </c>
      <c r="T165" s="1139">
        <v>0</v>
      </c>
      <c r="U165" s="1139">
        <v>22</v>
      </c>
      <c r="V165" s="1139">
        <v>24</v>
      </c>
      <c r="W165" s="1139">
        <v>0</v>
      </c>
      <c r="X165" s="1141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38">
        <v>5</v>
      </c>
      <c r="F166" s="1139" t="s">
        <v>615</v>
      </c>
      <c r="G166" s="1139" t="s">
        <v>769</v>
      </c>
      <c r="H166" s="1147">
        <v>24.55</v>
      </c>
      <c r="I166" s="1139">
        <v>6</v>
      </c>
      <c r="J166" s="1139">
        <v>2</v>
      </c>
      <c r="K166" s="1139">
        <v>0</v>
      </c>
      <c r="L166" s="1139">
        <v>0</v>
      </c>
      <c r="M166" s="1139">
        <v>1</v>
      </c>
      <c r="N166" s="1139">
        <v>0</v>
      </c>
      <c r="O166" s="1139">
        <v>0</v>
      </c>
      <c r="P166" s="1139">
        <v>20</v>
      </c>
      <c r="Q166" s="1139">
        <v>0</v>
      </c>
      <c r="R166" s="1139">
        <v>0</v>
      </c>
      <c r="S166" s="1139">
        <v>0</v>
      </c>
      <c r="T166" s="1139">
        <v>0</v>
      </c>
      <c r="U166" s="1139">
        <v>17</v>
      </c>
      <c r="V166" s="1139">
        <v>0</v>
      </c>
      <c r="W166" s="1139">
        <v>0</v>
      </c>
      <c r="X166" s="1141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38">
        <v>6</v>
      </c>
      <c r="F167" s="1139" t="s">
        <v>614</v>
      </c>
      <c r="G167" s="1139" t="s">
        <v>770</v>
      </c>
      <c r="H167" s="1147">
        <v>21.39</v>
      </c>
      <c r="I167" s="1139">
        <v>3</v>
      </c>
      <c r="J167" s="1139">
        <v>2</v>
      </c>
      <c r="K167" s="1139">
        <v>0</v>
      </c>
      <c r="L167" s="1139">
        <v>1</v>
      </c>
      <c r="M167" s="1139">
        <v>1</v>
      </c>
      <c r="N167" s="1139">
        <v>0</v>
      </c>
      <c r="O167" s="1139">
        <v>16</v>
      </c>
      <c r="P167" s="1139">
        <v>0</v>
      </c>
      <c r="Q167" s="1139">
        <v>106</v>
      </c>
      <c r="R167" s="1139">
        <v>0</v>
      </c>
      <c r="S167" s="1139">
        <v>10</v>
      </c>
      <c r="T167" s="1139">
        <v>23</v>
      </c>
      <c r="U167" s="1139">
        <v>0</v>
      </c>
      <c r="V167" s="1139">
        <v>18</v>
      </c>
      <c r="W167" s="1139">
        <v>0</v>
      </c>
      <c r="X167" s="1141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38">
        <v>7</v>
      </c>
      <c r="F168" s="1139" t="s">
        <v>640</v>
      </c>
      <c r="G168" s="1139" t="s">
        <v>769</v>
      </c>
      <c r="H168" s="1147">
        <v>25.11</v>
      </c>
      <c r="I168" s="1139">
        <v>5</v>
      </c>
      <c r="J168" s="1139">
        <v>2</v>
      </c>
      <c r="K168" s="1139">
        <v>1</v>
      </c>
      <c r="L168" s="1139">
        <v>0</v>
      </c>
      <c r="M168" s="1139">
        <v>1</v>
      </c>
      <c r="N168" s="1139">
        <v>0</v>
      </c>
      <c r="O168" s="1139">
        <v>25</v>
      </c>
      <c r="P168" s="1139">
        <v>0</v>
      </c>
      <c r="Q168" s="1139">
        <v>0</v>
      </c>
      <c r="R168" s="1139">
        <v>0</v>
      </c>
      <c r="S168" s="1139">
        <v>0</v>
      </c>
      <c r="T168" s="1139">
        <v>14</v>
      </c>
      <c r="U168" s="1139">
        <v>0</v>
      </c>
      <c r="V168" s="1139">
        <v>0</v>
      </c>
      <c r="W168" s="1139">
        <v>0</v>
      </c>
      <c r="X168" s="1141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38">
        <v>8</v>
      </c>
      <c r="F169" s="1139" t="s">
        <v>635</v>
      </c>
      <c r="G169" s="1139" t="s">
        <v>770</v>
      </c>
      <c r="H169" s="1147">
        <v>26.37</v>
      </c>
      <c r="I169" s="1139">
        <v>2</v>
      </c>
      <c r="J169" s="1139">
        <v>2</v>
      </c>
      <c r="K169" s="1139">
        <v>0</v>
      </c>
      <c r="L169" s="1139">
        <v>1</v>
      </c>
      <c r="M169" s="1139">
        <v>1</v>
      </c>
      <c r="N169" s="1139">
        <v>0</v>
      </c>
      <c r="O169" s="1139">
        <v>40</v>
      </c>
      <c r="P169" s="1139">
        <v>40</v>
      </c>
      <c r="Q169" s="1139">
        <v>56</v>
      </c>
      <c r="R169" s="1139">
        <v>0</v>
      </c>
      <c r="S169" s="1139">
        <v>0</v>
      </c>
      <c r="T169" s="1139">
        <v>19</v>
      </c>
      <c r="U169" s="1139">
        <v>20</v>
      </c>
      <c r="V169" s="1139">
        <v>18</v>
      </c>
      <c r="W169" s="1139">
        <v>0</v>
      </c>
      <c r="X169" s="1141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38">
        <v>9</v>
      </c>
      <c r="F170" s="1139" t="s">
        <v>1</v>
      </c>
      <c r="G170" s="1139"/>
      <c r="H170" s="1147"/>
      <c r="I170" s="1139">
        <v>0</v>
      </c>
      <c r="J170" s="1139">
        <v>0</v>
      </c>
      <c r="K170" s="1139">
        <v>0</v>
      </c>
      <c r="L170" s="1139">
        <v>0</v>
      </c>
      <c r="M170" s="1139">
        <v>0</v>
      </c>
      <c r="N170" s="1139">
        <v>0</v>
      </c>
      <c r="O170" s="1139">
        <v>0</v>
      </c>
      <c r="P170" s="1139">
        <v>0</v>
      </c>
      <c r="Q170" s="1139">
        <v>0</v>
      </c>
      <c r="R170" s="1139">
        <v>0</v>
      </c>
      <c r="S170" s="1139">
        <v>0</v>
      </c>
      <c r="T170" s="1139">
        <v>0</v>
      </c>
      <c r="U170" s="1139">
        <v>0</v>
      </c>
      <c r="V170" s="1139">
        <v>0</v>
      </c>
      <c r="W170" s="1139">
        <v>0</v>
      </c>
      <c r="X170" s="114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42">
        <v>10</v>
      </c>
      <c r="F171" s="1143" t="s">
        <v>1</v>
      </c>
      <c r="G171" s="1143"/>
      <c r="H171" s="1148"/>
      <c r="I171" s="1143">
        <v>0</v>
      </c>
      <c r="J171" s="1143">
        <v>0</v>
      </c>
      <c r="K171" s="1143">
        <v>0</v>
      </c>
      <c r="L171" s="1143">
        <v>0</v>
      </c>
      <c r="M171" s="1143">
        <v>0</v>
      </c>
      <c r="N171" s="1143">
        <v>0</v>
      </c>
      <c r="O171" s="1143">
        <v>0</v>
      </c>
      <c r="P171" s="1143">
        <v>0</v>
      </c>
      <c r="Q171" s="1143">
        <v>0</v>
      </c>
      <c r="R171" s="1143">
        <v>0</v>
      </c>
      <c r="S171" s="1143">
        <v>0</v>
      </c>
      <c r="T171" s="1143">
        <v>0</v>
      </c>
      <c r="U171" s="1143">
        <v>0</v>
      </c>
      <c r="V171" s="1143">
        <v>0</v>
      </c>
      <c r="W171" s="1143">
        <v>0</v>
      </c>
      <c r="X171" s="114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C14" sqref="AC1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233" t="s">
        <v>749</v>
      </c>
      <c r="F6" s="1234" t="s">
        <v>750</v>
      </c>
      <c r="G6" s="1234" t="s">
        <v>751</v>
      </c>
      <c r="H6" s="1234" t="s">
        <v>752</v>
      </c>
      <c r="I6" s="1234" t="s">
        <v>753</v>
      </c>
      <c r="J6" s="1234" t="s">
        <v>754</v>
      </c>
      <c r="K6" s="1234" t="s">
        <v>755</v>
      </c>
      <c r="L6" s="1234"/>
      <c r="M6" s="1234"/>
      <c r="N6" s="1234"/>
      <c r="O6" s="1234"/>
      <c r="P6" s="1234"/>
      <c r="Q6" s="1234"/>
      <c r="R6" s="1234"/>
      <c r="S6" s="1234"/>
      <c r="T6" s="1234"/>
      <c r="U6" s="1234"/>
      <c r="V6" s="1234"/>
      <c r="W6" s="1234"/>
      <c r="X6" s="1235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243">
        <v>1</v>
      </c>
      <c r="F7" s="1244">
        <v>6</v>
      </c>
      <c r="G7" s="1237">
        <v>7</v>
      </c>
      <c r="H7" s="1237">
        <v>5</v>
      </c>
      <c r="I7" s="1238">
        <v>22</v>
      </c>
      <c r="J7" s="1238">
        <v>18</v>
      </c>
      <c r="K7" s="1237">
        <v>80</v>
      </c>
      <c r="L7" s="1237"/>
      <c r="M7" s="1237"/>
      <c r="N7" s="1237"/>
      <c r="O7" s="1237"/>
      <c r="P7" s="1237"/>
      <c r="Q7" s="1237"/>
      <c r="R7" s="1237"/>
      <c r="S7" s="1237"/>
      <c r="T7" s="1237"/>
      <c r="U7" s="1237"/>
      <c r="V7" s="1237"/>
      <c r="W7" s="1237"/>
      <c r="X7" s="1239"/>
      <c r="AA7" s="256">
        <f>IF(E7=D4,0,1)</f>
        <v>0</v>
      </c>
    </row>
    <row r="8" spans="2:28" x14ac:dyDescent="0.25">
      <c r="E8" s="1236" t="s">
        <v>581</v>
      </c>
      <c r="F8" s="1237" t="s">
        <v>63</v>
      </c>
      <c r="G8" s="1237" t="s">
        <v>756</v>
      </c>
      <c r="H8" s="1237" t="s">
        <v>757</v>
      </c>
      <c r="I8" s="1238" t="s">
        <v>66</v>
      </c>
      <c r="J8" s="1238" t="s">
        <v>67</v>
      </c>
      <c r="K8" s="1237" t="s">
        <v>68</v>
      </c>
      <c r="L8" s="1237" t="s">
        <v>69</v>
      </c>
      <c r="M8" s="1237" t="s">
        <v>22</v>
      </c>
      <c r="N8" s="1237" t="s">
        <v>758</v>
      </c>
      <c r="O8" s="1237" t="s">
        <v>759</v>
      </c>
      <c r="P8" s="1237" t="s">
        <v>760</v>
      </c>
      <c r="Q8" s="1237" t="s">
        <v>761</v>
      </c>
      <c r="R8" s="1237" t="s">
        <v>762</v>
      </c>
      <c r="S8" s="1237" t="s">
        <v>763</v>
      </c>
      <c r="T8" s="1237" t="s">
        <v>764</v>
      </c>
      <c r="U8" s="1237" t="s">
        <v>765</v>
      </c>
      <c r="V8" s="1237" t="s">
        <v>766</v>
      </c>
      <c r="W8" s="1237" t="s">
        <v>767</v>
      </c>
      <c r="X8" s="1239" t="s">
        <v>768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236">
        <v>1</v>
      </c>
      <c r="F9" s="1237" t="s">
        <v>780</v>
      </c>
      <c r="G9" s="1237" t="s">
        <v>770</v>
      </c>
      <c r="H9" s="1245">
        <v>19.670000000000002</v>
      </c>
      <c r="I9" s="1237">
        <v>5</v>
      </c>
      <c r="J9" s="1237">
        <v>1</v>
      </c>
      <c r="K9" s="1237">
        <v>0</v>
      </c>
      <c r="L9" s="1237">
        <v>1</v>
      </c>
      <c r="M9" s="1237">
        <v>1</v>
      </c>
      <c r="N9" s="1237">
        <v>0</v>
      </c>
      <c r="O9" s="1237">
        <v>8</v>
      </c>
      <c r="P9" s="1237">
        <v>108</v>
      </c>
      <c r="Q9" s="1237">
        <v>0</v>
      </c>
      <c r="R9" s="1237">
        <v>32</v>
      </c>
      <c r="S9" s="1237">
        <v>0</v>
      </c>
      <c r="T9" s="1237">
        <v>30</v>
      </c>
      <c r="U9" s="1237">
        <v>18</v>
      </c>
      <c r="V9" s="1237">
        <v>0</v>
      </c>
      <c r="W9" s="1237">
        <v>29</v>
      </c>
      <c r="X9" s="1239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236">
        <v>2</v>
      </c>
      <c r="F10" s="1237" t="s">
        <v>661</v>
      </c>
      <c r="G10" s="1237" t="s">
        <v>770</v>
      </c>
      <c r="H10" s="1245">
        <v>27.06</v>
      </c>
      <c r="I10" s="1237">
        <v>7</v>
      </c>
      <c r="J10" s="1237">
        <v>4</v>
      </c>
      <c r="K10" s="1237">
        <v>1</v>
      </c>
      <c r="L10" s="1237">
        <v>2</v>
      </c>
      <c r="M10" s="1237">
        <v>1</v>
      </c>
      <c r="N10" s="1237">
        <v>20</v>
      </c>
      <c r="O10" s="1237">
        <v>2</v>
      </c>
      <c r="P10" s="1237">
        <v>16</v>
      </c>
      <c r="Q10" s="1237">
        <v>0</v>
      </c>
      <c r="R10" s="1237">
        <v>0</v>
      </c>
      <c r="S10" s="1237">
        <v>96</v>
      </c>
      <c r="T10" s="1237">
        <v>22</v>
      </c>
      <c r="U10" s="1237">
        <v>17</v>
      </c>
      <c r="V10" s="1237">
        <v>0</v>
      </c>
      <c r="W10" s="1237">
        <v>0</v>
      </c>
      <c r="X10" s="1239">
        <v>12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1236">
        <v>3</v>
      </c>
      <c r="F11" s="1237" t="s">
        <v>777</v>
      </c>
      <c r="G11" s="1237" t="s">
        <v>770</v>
      </c>
      <c r="H11" s="1245">
        <v>27.83</v>
      </c>
      <c r="I11" s="1237">
        <v>6</v>
      </c>
      <c r="J11" s="1237">
        <v>2</v>
      </c>
      <c r="K11" s="1237">
        <v>0</v>
      </c>
      <c r="L11" s="1237">
        <v>1</v>
      </c>
      <c r="M11" s="1237">
        <v>1</v>
      </c>
      <c r="N11" s="1237">
        <v>0</v>
      </c>
      <c r="O11" s="1237">
        <v>56</v>
      </c>
      <c r="P11" s="1237">
        <v>40</v>
      </c>
      <c r="Q11" s="1237">
        <v>40</v>
      </c>
      <c r="R11" s="1237">
        <v>0</v>
      </c>
      <c r="S11" s="1237">
        <v>0</v>
      </c>
      <c r="T11" s="1237">
        <v>17</v>
      </c>
      <c r="U11" s="1237">
        <v>21</v>
      </c>
      <c r="V11" s="1237">
        <v>16</v>
      </c>
      <c r="W11" s="1237">
        <v>0</v>
      </c>
      <c r="X11" s="1239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1236">
        <v>4</v>
      </c>
      <c r="F12" s="1237" t="s">
        <v>781</v>
      </c>
      <c r="G12" s="1237" t="s">
        <v>769</v>
      </c>
      <c r="H12" s="1245">
        <v>22.62</v>
      </c>
      <c r="I12" s="1237">
        <v>4</v>
      </c>
      <c r="J12" s="1237">
        <v>1</v>
      </c>
      <c r="K12" s="1237">
        <v>0</v>
      </c>
      <c r="L12" s="1237">
        <v>0</v>
      </c>
      <c r="M12" s="1237">
        <v>1</v>
      </c>
      <c r="N12" s="1237">
        <v>0</v>
      </c>
      <c r="O12" s="1237">
        <v>0</v>
      </c>
      <c r="P12" s="1237">
        <v>0</v>
      </c>
      <c r="Q12" s="1237">
        <v>20</v>
      </c>
      <c r="R12" s="1237">
        <v>0</v>
      </c>
      <c r="S12" s="1237">
        <v>0</v>
      </c>
      <c r="T12" s="1237">
        <v>0</v>
      </c>
      <c r="U12" s="1237">
        <v>0</v>
      </c>
      <c r="V12" s="1237">
        <v>23</v>
      </c>
      <c r="W12" s="1237">
        <v>0</v>
      </c>
      <c r="X12" s="1239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236">
        <v>5</v>
      </c>
      <c r="F13" s="1237" t="s">
        <v>684</v>
      </c>
      <c r="G13" s="1237" t="s">
        <v>770</v>
      </c>
      <c r="H13" s="1245">
        <v>24.93</v>
      </c>
      <c r="I13" s="1237">
        <v>6</v>
      </c>
      <c r="J13" s="1237">
        <v>2</v>
      </c>
      <c r="K13" s="1237">
        <v>0</v>
      </c>
      <c r="L13" s="1237">
        <v>1</v>
      </c>
      <c r="M13" s="1237">
        <v>1</v>
      </c>
      <c r="N13" s="1237">
        <v>0</v>
      </c>
      <c r="O13" s="1237">
        <v>0</v>
      </c>
      <c r="P13" s="1237">
        <v>24</v>
      </c>
      <c r="Q13" s="1237">
        <v>0</v>
      </c>
      <c r="R13" s="1237">
        <v>78</v>
      </c>
      <c r="S13" s="1237">
        <v>90</v>
      </c>
      <c r="T13" s="1237">
        <v>0</v>
      </c>
      <c r="U13" s="1237">
        <v>17</v>
      </c>
      <c r="V13" s="1237">
        <v>0</v>
      </c>
      <c r="W13" s="1237">
        <v>17</v>
      </c>
      <c r="X13" s="1239">
        <v>21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36">
        <v>6</v>
      </c>
      <c r="F14" s="1237" t="s">
        <v>610</v>
      </c>
      <c r="G14" s="1237" t="s">
        <v>770</v>
      </c>
      <c r="H14" s="1245">
        <v>22.94</v>
      </c>
      <c r="I14" s="1237">
        <v>2</v>
      </c>
      <c r="J14" s="1237">
        <v>4</v>
      </c>
      <c r="K14" s="1237">
        <v>0</v>
      </c>
      <c r="L14" s="1237">
        <v>1</v>
      </c>
      <c r="M14" s="1237">
        <v>1</v>
      </c>
      <c r="N14" s="1237">
        <v>0</v>
      </c>
      <c r="O14" s="1237">
        <v>0</v>
      </c>
      <c r="P14" s="1237">
        <v>0</v>
      </c>
      <c r="Q14" s="1237">
        <v>16</v>
      </c>
      <c r="R14" s="1237">
        <v>24</v>
      </c>
      <c r="S14" s="1237">
        <v>8</v>
      </c>
      <c r="T14" s="1237">
        <v>0</v>
      </c>
      <c r="U14" s="1237">
        <v>0</v>
      </c>
      <c r="V14" s="1237">
        <v>16</v>
      </c>
      <c r="W14" s="1237">
        <v>19</v>
      </c>
      <c r="X14" s="1239">
        <v>28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1236">
        <v>7</v>
      </c>
      <c r="F15" s="1237" t="s">
        <v>608</v>
      </c>
      <c r="G15" s="1237" t="s">
        <v>769</v>
      </c>
      <c r="H15" s="1245">
        <v>23.44</v>
      </c>
      <c r="I15" s="1237">
        <v>4</v>
      </c>
      <c r="J15" s="1237">
        <v>0</v>
      </c>
      <c r="K15" s="1237">
        <v>0</v>
      </c>
      <c r="L15" s="1237">
        <v>0</v>
      </c>
      <c r="M15" s="1237">
        <v>1</v>
      </c>
      <c r="N15" s="1237">
        <v>0</v>
      </c>
      <c r="O15" s="1237">
        <v>82</v>
      </c>
      <c r="P15" s="1237">
        <v>80</v>
      </c>
      <c r="Q15" s="1237">
        <v>0</v>
      </c>
      <c r="R15" s="1237">
        <v>0</v>
      </c>
      <c r="S15" s="1237">
        <v>0</v>
      </c>
      <c r="T15" s="1237">
        <v>20</v>
      </c>
      <c r="U15" s="1237">
        <v>21</v>
      </c>
      <c r="V15" s="1237">
        <v>0</v>
      </c>
      <c r="W15" s="1237">
        <v>0</v>
      </c>
      <c r="X15" s="1239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236">
        <v>8</v>
      </c>
      <c r="F16" s="1237" t="s">
        <v>778</v>
      </c>
      <c r="G16" s="1237" t="s">
        <v>770</v>
      </c>
      <c r="H16" s="1245">
        <v>25.32</v>
      </c>
      <c r="I16" s="1237">
        <v>8</v>
      </c>
      <c r="J16" s="1237">
        <v>2</v>
      </c>
      <c r="K16" s="1237">
        <v>1</v>
      </c>
      <c r="L16" s="1237">
        <v>1</v>
      </c>
      <c r="M16" s="1237">
        <v>1</v>
      </c>
      <c r="N16" s="1237">
        <v>0</v>
      </c>
      <c r="O16" s="1237">
        <v>0</v>
      </c>
      <c r="P16" s="1237">
        <v>107</v>
      </c>
      <c r="Q16" s="1237">
        <v>50</v>
      </c>
      <c r="R16" s="1237">
        <v>0</v>
      </c>
      <c r="S16" s="1237">
        <v>60</v>
      </c>
      <c r="T16" s="1237">
        <v>0</v>
      </c>
      <c r="U16" s="1237">
        <v>21</v>
      </c>
      <c r="V16" s="1237">
        <v>18</v>
      </c>
      <c r="W16" s="1237">
        <v>0</v>
      </c>
      <c r="X16" s="1239">
        <v>17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236">
        <v>9</v>
      </c>
      <c r="F17" s="1237" t="s">
        <v>1</v>
      </c>
      <c r="G17" s="1237"/>
      <c r="H17" s="1245"/>
      <c r="I17" s="1237">
        <v>0</v>
      </c>
      <c r="J17" s="1237">
        <v>0</v>
      </c>
      <c r="K17" s="1237">
        <v>0</v>
      </c>
      <c r="L17" s="1237">
        <v>0</v>
      </c>
      <c r="M17" s="1237">
        <v>0</v>
      </c>
      <c r="N17" s="1237">
        <v>0</v>
      </c>
      <c r="O17" s="1237">
        <v>0</v>
      </c>
      <c r="P17" s="1237">
        <v>0</v>
      </c>
      <c r="Q17" s="1237">
        <v>0</v>
      </c>
      <c r="R17" s="1237">
        <v>0</v>
      </c>
      <c r="S17" s="1237">
        <v>0</v>
      </c>
      <c r="T17" s="1237">
        <v>0</v>
      </c>
      <c r="U17" s="1237">
        <v>0</v>
      </c>
      <c r="V17" s="1237">
        <v>0</v>
      </c>
      <c r="W17" s="1237">
        <v>0</v>
      </c>
      <c r="X17" s="1239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240">
        <v>10</v>
      </c>
      <c r="F18" s="1241" t="s">
        <v>1</v>
      </c>
      <c r="G18" s="1241"/>
      <c r="H18" s="1246"/>
      <c r="I18" s="1241">
        <v>0</v>
      </c>
      <c r="J18" s="1241">
        <v>0</v>
      </c>
      <c r="K18" s="1241">
        <v>0</v>
      </c>
      <c r="L18" s="1241">
        <v>0</v>
      </c>
      <c r="M18" s="1241">
        <v>0</v>
      </c>
      <c r="N18" s="1241">
        <v>0</v>
      </c>
      <c r="O18" s="1241">
        <v>0</v>
      </c>
      <c r="P18" s="1241">
        <v>0</v>
      </c>
      <c r="Q18" s="1241">
        <v>0</v>
      </c>
      <c r="R18" s="1241">
        <v>0</v>
      </c>
      <c r="S18" s="1241">
        <v>0</v>
      </c>
      <c r="T18" s="1241">
        <v>0</v>
      </c>
      <c r="U18" s="1241">
        <v>0</v>
      </c>
      <c r="V18" s="1241">
        <v>0</v>
      </c>
      <c r="W18" s="1241">
        <v>0</v>
      </c>
      <c r="X18" s="1242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10</v>
      </c>
      <c r="H24" s="354">
        <v>2</v>
      </c>
      <c r="I24" s="355">
        <v>26</v>
      </c>
      <c r="J24" s="355">
        <v>6</v>
      </c>
      <c r="K24" s="354">
        <v>79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39</v>
      </c>
      <c r="C26" s="256">
        <f ca="1">Y26</f>
        <v>39</v>
      </c>
      <c r="E26" s="353">
        <v>1</v>
      </c>
      <c r="F26" s="354" t="s">
        <v>821</v>
      </c>
      <c r="G26" s="354" t="s">
        <v>770</v>
      </c>
      <c r="H26" s="362">
        <v>24.19</v>
      </c>
      <c r="I26" s="354">
        <v>4</v>
      </c>
      <c r="J26" s="354">
        <v>2</v>
      </c>
      <c r="K26" s="354">
        <v>2</v>
      </c>
      <c r="L26" s="354">
        <v>1</v>
      </c>
      <c r="M26" s="354">
        <v>1</v>
      </c>
      <c r="N26" s="354">
        <v>0</v>
      </c>
      <c r="O26" s="354">
        <v>57</v>
      </c>
      <c r="P26" s="354">
        <v>56</v>
      </c>
      <c r="Q26" s="354">
        <v>0</v>
      </c>
      <c r="R26" s="354">
        <v>8</v>
      </c>
      <c r="S26" s="354">
        <v>0</v>
      </c>
      <c r="T26" s="354">
        <v>17</v>
      </c>
      <c r="U26" s="354">
        <v>20</v>
      </c>
      <c r="V26" s="354">
        <v>0</v>
      </c>
      <c r="W26" s="354">
        <v>28</v>
      </c>
      <c r="X26" s="356">
        <v>0</v>
      </c>
      <c r="Y26" s="256">
        <f t="shared" ref="Y26:Y35" ca="1" si="7">VLOOKUP(F26,PlayerN,3,FALSE)</f>
        <v>39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353">
        <v>2</v>
      </c>
      <c r="F27" s="354" t="s">
        <v>622</v>
      </c>
      <c r="G27" s="354" t="s">
        <v>770</v>
      </c>
      <c r="H27" s="362">
        <v>22.94</v>
      </c>
      <c r="I27" s="354">
        <v>4</v>
      </c>
      <c r="J27" s="354">
        <v>2</v>
      </c>
      <c r="K27" s="354">
        <v>1</v>
      </c>
      <c r="L27" s="354">
        <v>1</v>
      </c>
      <c r="M27" s="354">
        <v>1</v>
      </c>
      <c r="N27" s="354">
        <v>0</v>
      </c>
      <c r="O27" s="354">
        <v>0</v>
      </c>
      <c r="P27" s="354">
        <v>52</v>
      </c>
      <c r="Q27" s="354">
        <v>4</v>
      </c>
      <c r="R27" s="354">
        <v>0</v>
      </c>
      <c r="S27" s="354">
        <v>110</v>
      </c>
      <c r="T27" s="354">
        <v>0</v>
      </c>
      <c r="U27" s="354">
        <v>21</v>
      </c>
      <c r="V27" s="354">
        <v>25</v>
      </c>
      <c r="W27" s="354">
        <v>0</v>
      </c>
      <c r="X27" s="356">
        <v>18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353">
        <v>3</v>
      </c>
      <c r="F28" s="354" t="s">
        <v>611</v>
      </c>
      <c r="G28" s="354" t="s">
        <v>770</v>
      </c>
      <c r="H28" s="362">
        <v>24.24</v>
      </c>
      <c r="I28" s="354">
        <v>6</v>
      </c>
      <c r="J28" s="354">
        <v>3</v>
      </c>
      <c r="K28" s="354">
        <v>1</v>
      </c>
      <c r="L28" s="354">
        <v>1</v>
      </c>
      <c r="M28" s="354">
        <v>1</v>
      </c>
      <c r="N28" s="354">
        <v>0</v>
      </c>
      <c r="O28" s="354">
        <v>5</v>
      </c>
      <c r="P28" s="354">
        <v>24</v>
      </c>
      <c r="Q28" s="354">
        <v>60</v>
      </c>
      <c r="R28" s="354">
        <v>0</v>
      </c>
      <c r="S28" s="354">
        <v>0</v>
      </c>
      <c r="T28" s="354">
        <v>26</v>
      </c>
      <c r="U28" s="354">
        <v>18</v>
      </c>
      <c r="V28" s="354">
        <v>18</v>
      </c>
      <c r="W28" s="354">
        <v>0</v>
      </c>
      <c r="X28" s="3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353">
        <v>4</v>
      </c>
      <c r="F29" s="354" t="s">
        <v>788</v>
      </c>
      <c r="G29" s="354" t="s">
        <v>770</v>
      </c>
      <c r="H29" s="362">
        <v>21.62</v>
      </c>
      <c r="I29" s="354">
        <v>5</v>
      </c>
      <c r="J29" s="354">
        <v>1</v>
      </c>
      <c r="K29" s="354">
        <v>1</v>
      </c>
      <c r="L29" s="354">
        <v>2</v>
      </c>
      <c r="M29" s="354">
        <v>1</v>
      </c>
      <c r="N29" s="354">
        <v>20</v>
      </c>
      <c r="O29" s="354">
        <v>8</v>
      </c>
      <c r="P29" s="354">
        <v>0</v>
      </c>
      <c r="Q29" s="354">
        <v>2</v>
      </c>
      <c r="R29" s="354">
        <v>10</v>
      </c>
      <c r="S29" s="354">
        <v>0</v>
      </c>
      <c r="T29" s="354">
        <v>22</v>
      </c>
      <c r="U29" s="354">
        <v>0</v>
      </c>
      <c r="V29" s="354">
        <v>22</v>
      </c>
      <c r="W29" s="354">
        <v>25</v>
      </c>
      <c r="X29" s="35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353">
        <v>5</v>
      </c>
      <c r="F30" s="354" t="s">
        <v>789</v>
      </c>
      <c r="G30" s="354" t="s">
        <v>770</v>
      </c>
      <c r="H30" s="362">
        <v>24.24</v>
      </c>
      <c r="I30" s="354">
        <v>7</v>
      </c>
      <c r="J30" s="354">
        <v>1</v>
      </c>
      <c r="K30" s="354">
        <v>0</v>
      </c>
      <c r="L30" s="354">
        <v>1</v>
      </c>
      <c r="M30" s="354">
        <v>1</v>
      </c>
      <c r="N30" s="354">
        <v>0</v>
      </c>
      <c r="O30" s="354">
        <v>35</v>
      </c>
      <c r="P30" s="354">
        <v>40</v>
      </c>
      <c r="Q30" s="354">
        <v>0</v>
      </c>
      <c r="R30" s="354">
        <v>28</v>
      </c>
      <c r="S30" s="354">
        <v>0</v>
      </c>
      <c r="T30" s="354">
        <v>17</v>
      </c>
      <c r="U30" s="354">
        <v>23</v>
      </c>
      <c r="V30" s="354">
        <v>0</v>
      </c>
      <c r="W30" s="354">
        <v>21</v>
      </c>
      <c r="X30" s="3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621</v>
      </c>
      <c r="G31" s="354" t="s">
        <v>769</v>
      </c>
      <c r="H31" s="362">
        <v>18.16</v>
      </c>
      <c r="I31" s="354">
        <v>3</v>
      </c>
      <c r="J31" s="354">
        <v>1</v>
      </c>
      <c r="K31" s="354">
        <v>0</v>
      </c>
      <c r="L31" s="354">
        <v>0</v>
      </c>
      <c r="M31" s="354">
        <v>1</v>
      </c>
      <c r="N31" s="354">
        <v>0</v>
      </c>
      <c r="O31" s="354">
        <v>34</v>
      </c>
      <c r="P31" s="354">
        <v>5</v>
      </c>
      <c r="Q31" s="354">
        <v>0</v>
      </c>
      <c r="R31" s="354">
        <v>0</v>
      </c>
      <c r="S31" s="354">
        <v>0</v>
      </c>
      <c r="T31" s="354">
        <v>25</v>
      </c>
      <c r="U31" s="354">
        <v>30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791</v>
      </c>
      <c r="G32" s="354" t="s">
        <v>770</v>
      </c>
      <c r="H32" s="362">
        <v>21.17</v>
      </c>
      <c r="I32" s="354">
        <v>7</v>
      </c>
      <c r="J32" s="354">
        <v>0</v>
      </c>
      <c r="K32" s="354">
        <v>0</v>
      </c>
      <c r="L32" s="354">
        <v>2</v>
      </c>
      <c r="M32" s="354">
        <v>1</v>
      </c>
      <c r="N32" s="354">
        <v>58</v>
      </c>
      <c r="O32" s="354">
        <v>46</v>
      </c>
      <c r="P32" s="354">
        <v>46</v>
      </c>
      <c r="Q32" s="354">
        <v>46</v>
      </c>
      <c r="R32" s="354">
        <v>0</v>
      </c>
      <c r="S32" s="354">
        <v>0</v>
      </c>
      <c r="T32" s="354">
        <v>23</v>
      </c>
      <c r="U32" s="354">
        <v>24</v>
      </c>
      <c r="V32" s="354">
        <v>24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353">
        <v>8</v>
      </c>
      <c r="F33" s="354" t="s">
        <v>682</v>
      </c>
      <c r="G33" s="354" t="s">
        <v>770</v>
      </c>
      <c r="H33" s="362">
        <v>26.84</v>
      </c>
      <c r="I33" s="354">
        <v>6</v>
      </c>
      <c r="J33" s="354">
        <v>1</v>
      </c>
      <c r="K33" s="354">
        <v>0</v>
      </c>
      <c r="L33" s="354">
        <v>2</v>
      </c>
      <c r="M33" s="354">
        <v>1</v>
      </c>
      <c r="N33" s="354">
        <v>32</v>
      </c>
      <c r="O33" s="354">
        <v>32</v>
      </c>
      <c r="P33" s="354">
        <v>40</v>
      </c>
      <c r="Q33" s="354">
        <v>48</v>
      </c>
      <c r="R33" s="354">
        <v>0</v>
      </c>
      <c r="S33" s="354">
        <v>0</v>
      </c>
      <c r="T33" s="354">
        <v>18</v>
      </c>
      <c r="U33" s="354">
        <v>17</v>
      </c>
      <c r="V33" s="354">
        <v>21</v>
      </c>
      <c r="W33" s="354">
        <v>0</v>
      </c>
      <c r="X33" s="356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219" t="s">
        <v>749</v>
      </c>
      <c r="F40" s="1220" t="s">
        <v>750</v>
      </c>
      <c r="G40" s="1220" t="s">
        <v>751</v>
      </c>
      <c r="H40" s="1220" t="s">
        <v>752</v>
      </c>
      <c r="I40" s="1220" t="s">
        <v>753</v>
      </c>
      <c r="J40" s="1220" t="s">
        <v>754</v>
      </c>
      <c r="K40" s="1220" t="s">
        <v>755</v>
      </c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29">
        <v>3</v>
      </c>
      <c r="F41" s="1230">
        <v>9</v>
      </c>
      <c r="G41" s="1223">
        <v>5</v>
      </c>
      <c r="H41" s="1223">
        <v>7</v>
      </c>
      <c r="I41" s="1224">
        <v>15</v>
      </c>
      <c r="J41" s="1224">
        <v>21</v>
      </c>
      <c r="K41" s="1223">
        <v>67</v>
      </c>
      <c r="L41" s="1223"/>
      <c r="M41" s="1223"/>
      <c r="N41" s="1223"/>
      <c r="O41" s="1223"/>
      <c r="P41" s="1223"/>
      <c r="Q41" s="1223"/>
      <c r="R41" s="1223"/>
      <c r="S41" s="1223"/>
      <c r="T41" s="1223"/>
      <c r="U41" s="1223"/>
      <c r="V41" s="1223"/>
      <c r="W41" s="1223"/>
      <c r="X41" s="1225"/>
      <c r="AA41" s="256">
        <f>IF(E41=D38,0,1)</f>
        <v>0</v>
      </c>
    </row>
    <row r="42" spans="2:28" x14ac:dyDescent="0.25">
      <c r="E42" s="1222" t="s">
        <v>581</v>
      </c>
      <c r="F42" s="1223" t="s">
        <v>63</v>
      </c>
      <c r="G42" s="1223" t="s">
        <v>756</v>
      </c>
      <c r="H42" s="1223" t="s">
        <v>757</v>
      </c>
      <c r="I42" s="1224" t="s">
        <v>66</v>
      </c>
      <c r="J42" s="1224" t="s">
        <v>67</v>
      </c>
      <c r="K42" s="1223" t="s">
        <v>68</v>
      </c>
      <c r="L42" s="1223" t="s">
        <v>69</v>
      </c>
      <c r="M42" s="1223" t="s">
        <v>22</v>
      </c>
      <c r="N42" s="1223" t="s">
        <v>758</v>
      </c>
      <c r="O42" s="1223" t="s">
        <v>759</v>
      </c>
      <c r="P42" s="1223" t="s">
        <v>760</v>
      </c>
      <c r="Q42" s="1223" t="s">
        <v>761</v>
      </c>
      <c r="R42" s="1223" t="s">
        <v>762</v>
      </c>
      <c r="S42" s="1223" t="s">
        <v>763</v>
      </c>
      <c r="T42" s="1223" t="s">
        <v>764</v>
      </c>
      <c r="U42" s="1223" t="s">
        <v>765</v>
      </c>
      <c r="V42" s="1223" t="s">
        <v>766</v>
      </c>
      <c r="W42" s="1223" t="s">
        <v>767</v>
      </c>
      <c r="X42" s="1225" t="s">
        <v>768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222">
        <v>1</v>
      </c>
      <c r="F43" s="1223" t="s">
        <v>792</v>
      </c>
      <c r="G43" s="1223" t="s">
        <v>770</v>
      </c>
      <c r="H43" s="1231">
        <v>23.23</v>
      </c>
      <c r="I43" s="1223">
        <v>3</v>
      </c>
      <c r="J43" s="1223">
        <v>2</v>
      </c>
      <c r="K43" s="1223">
        <v>0</v>
      </c>
      <c r="L43" s="1223">
        <v>1</v>
      </c>
      <c r="M43" s="1223">
        <v>1</v>
      </c>
      <c r="N43" s="1223">
        <v>0</v>
      </c>
      <c r="O43" s="1223">
        <v>16</v>
      </c>
      <c r="P43" s="1223">
        <v>0</v>
      </c>
      <c r="Q43" s="1223">
        <v>0</v>
      </c>
      <c r="R43" s="1223">
        <v>8</v>
      </c>
      <c r="S43" s="1223">
        <v>57</v>
      </c>
      <c r="T43" s="1223">
        <v>20</v>
      </c>
      <c r="U43" s="1223">
        <v>0</v>
      </c>
      <c r="V43" s="1223">
        <v>0</v>
      </c>
      <c r="W43" s="1223">
        <v>23</v>
      </c>
      <c r="X43" s="1225">
        <v>23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1222">
        <v>2</v>
      </c>
      <c r="F44" s="1223" t="s">
        <v>822</v>
      </c>
      <c r="G44" s="1223" t="s">
        <v>770</v>
      </c>
      <c r="H44" s="1231">
        <v>21.62</v>
      </c>
      <c r="I44" s="1223">
        <v>4</v>
      </c>
      <c r="J44" s="1223">
        <v>2</v>
      </c>
      <c r="K44" s="1223">
        <v>1</v>
      </c>
      <c r="L44" s="1223">
        <v>1</v>
      </c>
      <c r="M44" s="1223">
        <v>1</v>
      </c>
      <c r="N44" s="1223">
        <v>0</v>
      </c>
      <c r="O44" s="1223">
        <v>0</v>
      </c>
      <c r="P44" s="1223">
        <v>32</v>
      </c>
      <c r="Q44" s="1223">
        <v>8</v>
      </c>
      <c r="R44" s="1223">
        <v>0</v>
      </c>
      <c r="S44" s="1223">
        <v>52</v>
      </c>
      <c r="T44" s="1223">
        <v>0</v>
      </c>
      <c r="U44" s="1223">
        <v>24</v>
      </c>
      <c r="V44" s="1223">
        <v>23</v>
      </c>
      <c r="W44" s="1223">
        <v>0</v>
      </c>
      <c r="X44" s="1225">
        <v>18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222">
        <v>3</v>
      </c>
      <c r="F45" s="1223" t="s">
        <v>812</v>
      </c>
      <c r="G45" s="1223" t="s">
        <v>769</v>
      </c>
      <c r="H45" s="1231">
        <v>19.11</v>
      </c>
      <c r="I45" s="1223">
        <v>3</v>
      </c>
      <c r="J45" s="1223">
        <v>1</v>
      </c>
      <c r="K45" s="1223">
        <v>1</v>
      </c>
      <c r="L45" s="1223">
        <v>0</v>
      </c>
      <c r="M45" s="1223">
        <v>1</v>
      </c>
      <c r="N45" s="1223">
        <v>0</v>
      </c>
      <c r="O45" s="1223">
        <v>38</v>
      </c>
      <c r="P45" s="1223">
        <v>0</v>
      </c>
      <c r="Q45" s="1223">
        <v>0</v>
      </c>
      <c r="R45" s="1223">
        <v>0</v>
      </c>
      <c r="S45" s="1223">
        <v>0</v>
      </c>
      <c r="T45" s="1223">
        <v>22</v>
      </c>
      <c r="U45" s="1223">
        <v>0</v>
      </c>
      <c r="V45" s="1223">
        <v>0</v>
      </c>
      <c r="W45" s="1223">
        <v>0</v>
      </c>
      <c r="X45" s="1225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222">
        <v>4</v>
      </c>
      <c r="F46" s="1223" t="s">
        <v>794</v>
      </c>
      <c r="G46" s="1223" t="s">
        <v>769</v>
      </c>
      <c r="H46" s="1231">
        <v>20.420000000000002</v>
      </c>
      <c r="I46" s="1223">
        <v>2</v>
      </c>
      <c r="J46" s="1223">
        <v>3</v>
      </c>
      <c r="K46" s="1223">
        <v>0</v>
      </c>
      <c r="L46" s="1223">
        <v>0</v>
      </c>
      <c r="M46" s="1223">
        <v>1</v>
      </c>
      <c r="N46" s="1223">
        <v>0</v>
      </c>
      <c r="O46" s="1223">
        <v>0</v>
      </c>
      <c r="P46" s="1223">
        <v>0</v>
      </c>
      <c r="Q46" s="1223">
        <v>0</v>
      </c>
      <c r="R46" s="1223">
        <v>0</v>
      </c>
      <c r="S46" s="1223">
        <v>0</v>
      </c>
      <c r="T46" s="1223">
        <v>0</v>
      </c>
      <c r="U46" s="1223">
        <v>0</v>
      </c>
      <c r="V46" s="1223">
        <v>0</v>
      </c>
      <c r="W46" s="1223">
        <v>0</v>
      </c>
      <c r="X46" s="1225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222">
        <v>5</v>
      </c>
      <c r="F47" s="1223" t="s">
        <v>633</v>
      </c>
      <c r="G47" s="1223" t="s">
        <v>770</v>
      </c>
      <c r="H47" s="1231">
        <v>25.05</v>
      </c>
      <c r="I47" s="1223">
        <v>3</v>
      </c>
      <c r="J47" s="1223">
        <v>1</v>
      </c>
      <c r="K47" s="1223">
        <v>1</v>
      </c>
      <c r="L47" s="1223">
        <v>1</v>
      </c>
      <c r="M47" s="1223">
        <v>1</v>
      </c>
      <c r="N47" s="1223">
        <v>0</v>
      </c>
      <c r="O47" s="1223">
        <v>24</v>
      </c>
      <c r="P47" s="1223">
        <v>20</v>
      </c>
      <c r="Q47" s="1223">
        <v>46</v>
      </c>
      <c r="R47" s="1223">
        <v>0</v>
      </c>
      <c r="S47" s="1223">
        <v>0</v>
      </c>
      <c r="T47" s="1223">
        <v>20</v>
      </c>
      <c r="U47" s="1223">
        <v>19</v>
      </c>
      <c r="V47" s="1223">
        <v>21</v>
      </c>
      <c r="W47" s="1223">
        <v>0</v>
      </c>
      <c r="X47" s="122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222">
        <v>6</v>
      </c>
      <c r="F48" s="1223" t="s">
        <v>583</v>
      </c>
      <c r="G48" s="1223" t="s">
        <v>770</v>
      </c>
      <c r="H48" s="1231">
        <v>20.63</v>
      </c>
      <c r="I48" s="1223">
        <v>4</v>
      </c>
      <c r="J48" s="1223">
        <v>1</v>
      </c>
      <c r="K48" s="1223">
        <v>1</v>
      </c>
      <c r="L48" s="1223">
        <v>1</v>
      </c>
      <c r="M48" s="1223">
        <v>1</v>
      </c>
      <c r="N48" s="1223">
        <v>0</v>
      </c>
      <c r="O48" s="1223">
        <v>0</v>
      </c>
      <c r="P48" s="1223">
        <v>40</v>
      </c>
      <c r="Q48" s="1223">
        <v>0</v>
      </c>
      <c r="R48" s="1223">
        <v>100</v>
      </c>
      <c r="S48" s="1223">
        <v>16</v>
      </c>
      <c r="T48" s="1223">
        <v>0</v>
      </c>
      <c r="U48" s="1223">
        <v>26</v>
      </c>
      <c r="V48" s="1223">
        <v>0</v>
      </c>
      <c r="W48" s="1223">
        <v>18</v>
      </c>
      <c r="X48" s="1225">
        <v>26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1222">
        <v>7</v>
      </c>
      <c r="F49" s="1223" t="s">
        <v>819</v>
      </c>
      <c r="G49" s="1223" t="s">
        <v>769</v>
      </c>
      <c r="H49" s="1231">
        <v>16.48</v>
      </c>
      <c r="I49" s="1223">
        <v>1</v>
      </c>
      <c r="J49" s="1223">
        <v>1</v>
      </c>
      <c r="K49" s="1223">
        <v>0</v>
      </c>
      <c r="L49" s="1223">
        <v>0</v>
      </c>
      <c r="M49" s="1223">
        <v>1</v>
      </c>
      <c r="N49" s="1223">
        <v>0</v>
      </c>
      <c r="O49" s="1223">
        <v>0</v>
      </c>
      <c r="P49" s="1223">
        <v>0</v>
      </c>
      <c r="Q49" s="1223">
        <v>0</v>
      </c>
      <c r="R49" s="1223">
        <v>0</v>
      </c>
      <c r="S49" s="1223">
        <v>0</v>
      </c>
      <c r="T49" s="1223">
        <v>0</v>
      </c>
      <c r="U49" s="1223">
        <v>0</v>
      </c>
      <c r="V49" s="1223">
        <v>0</v>
      </c>
      <c r="W49" s="1223">
        <v>0</v>
      </c>
      <c r="X49" s="122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222">
        <v>8</v>
      </c>
      <c r="F50" s="1223" t="s">
        <v>584</v>
      </c>
      <c r="G50" s="1223" t="s">
        <v>769</v>
      </c>
      <c r="H50" s="1231">
        <v>25.73</v>
      </c>
      <c r="I50" s="1223">
        <v>4</v>
      </c>
      <c r="J50" s="1223">
        <v>3</v>
      </c>
      <c r="K50" s="1223">
        <v>1</v>
      </c>
      <c r="L50" s="1223">
        <v>1</v>
      </c>
      <c r="M50" s="1223">
        <v>1</v>
      </c>
      <c r="N50" s="1223">
        <v>20</v>
      </c>
      <c r="O50" s="1223">
        <v>32</v>
      </c>
      <c r="P50" s="1223">
        <v>0</v>
      </c>
      <c r="Q50" s="1223">
        <v>0</v>
      </c>
      <c r="R50" s="1223">
        <v>0</v>
      </c>
      <c r="S50" s="1223">
        <v>0</v>
      </c>
      <c r="T50" s="1223">
        <v>16</v>
      </c>
      <c r="U50" s="1223">
        <v>0</v>
      </c>
      <c r="V50" s="1223">
        <v>0</v>
      </c>
      <c r="W50" s="1223">
        <v>0</v>
      </c>
      <c r="X50" s="1225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222">
        <v>9</v>
      </c>
      <c r="F51" s="1223" t="s">
        <v>1</v>
      </c>
      <c r="G51" s="1223"/>
      <c r="H51" s="1231"/>
      <c r="I51" s="1223">
        <v>0</v>
      </c>
      <c r="J51" s="1223">
        <v>0</v>
      </c>
      <c r="K51" s="1223">
        <v>0</v>
      </c>
      <c r="L51" s="1223">
        <v>0</v>
      </c>
      <c r="M51" s="1223">
        <v>0</v>
      </c>
      <c r="N51" s="1223">
        <v>0</v>
      </c>
      <c r="O51" s="1223">
        <v>0</v>
      </c>
      <c r="P51" s="1223">
        <v>0</v>
      </c>
      <c r="Q51" s="1223">
        <v>0</v>
      </c>
      <c r="R51" s="1223">
        <v>0</v>
      </c>
      <c r="S51" s="1223">
        <v>0</v>
      </c>
      <c r="T51" s="1223">
        <v>0</v>
      </c>
      <c r="U51" s="1223">
        <v>0</v>
      </c>
      <c r="V51" s="1223">
        <v>0</v>
      </c>
      <c r="W51" s="1223">
        <v>0</v>
      </c>
      <c r="X51" s="122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26">
        <v>10</v>
      </c>
      <c r="F52" s="1227" t="s">
        <v>1</v>
      </c>
      <c r="G52" s="1227"/>
      <c r="H52" s="1232"/>
      <c r="I52" s="1227">
        <v>0</v>
      </c>
      <c r="J52" s="1227">
        <v>0</v>
      </c>
      <c r="K52" s="1227">
        <v>0</v>
      </c>
      <c r="L52" s="1227">
        <v>0</v>
      </c>
      <c r="M52" s="1227">
        <v>0</v>
      </c>
      <c r="N52" s="1227">
        <v>0</v>
      </c>
      <c r="O52" s="1227">
        <v>0</v>
      </c>
      <c r="P52" s="1227">
        <v>0</v>
      </c>
      <c r="Q52" s="1227">
        <v>0</v>
      </c>
      <c r="R52" s="1227">
        <v>0</v>
      </c>
      <c r="S52" s="1227">
        <v>0</v>
      </c>
      <c r="T52" s="1227">
        <v>0</v>
      </c>
      <c r="U52" s="1227">
        <v>0</v>
      </c>
      <c r="V52" s="1227">
        <v>0</v>
      </c>
      <c r="W52" s="1227">
        <v>0</v>
      </c>
      <c r="X52" s="122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91" t="s">
        <v>749</v>
      </c>
      <c r="F57" s="1192" t="s">
        <v>750</v>
      </c>
      <c r="G57" s="1192" t="s">
        <v>751</v>
      </c>
      <c r="H57" s="1192" t="s">
        <v>752</v>
      </c>
      <c r="I57" s="1192" t="s">
        <v>753</v>
      </c>
      <c r="J57" s="1192" t="s">
        <v>754</v>
      </c>
      <c r="K57" s="1192" t="s">
        <v>755</v>
      </c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1192"/>
      <c r="W57" s="1192"/>
      <c r="X57" s="119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201">
        <v>4</v>
      </c>
      <c r="F58" s="1202">
        <v>5</v>
      </c>
      <c r="G58" s="1195">
        <v>7</v>
      </c>
      <c r="H58" s="1195">
        <v>5</v>
      </c>
      <c r="I58" s="1196">
        <v>21</v>
      </c>
      <c r="J58" s="1196">
        <v>18</v>
      </c>
      <c r="K58" s="1195">
        <v>64</v>
      </c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7"/>
      <c r="AA58" s="256">
        <f>IF(E58=D55,0,1)</f>
        <v>0</v>
      </c>
    </row>
    <row r="59" spans="2:28" x14ac:dyDescent="0.25">
      <c r="E59" s="1194" t="s">
        <v>581</v>
      </c>
      <c r="F59" s="1195" t="s">
        <v>63</v>
      </c>
      <c r="G59" s="1195" t="s">
        <v>756</v>
      </c>
      <c r="H59" s="1195" t="s">
        <v>757</v>
      </c>
      <c r="I59" s="1196" t="s">
        <v>66</v>
      </c>
      <c r="J59" s="1196" t="s">
        <v>67</v>
      </c>
      <c r="K59" s="1195" t="s">
        <v>68</v>
      </c>
      <c r="L59" s="1195" t="s">
        <v>69</v>
      </c>
      <c r="M59" s="1195" t="s">
        <v>22</v>
      </c>
      <c r="N59" s="1195" t="s">
        <v>758</v>
      </c>
      <c r="O59" s="1195" t="s">
        <v>759</v>
      </c>
      <c r="P59" s="1195" t="s">
        <v>760</v>
      </c>
      <c r="Q59" s="1195" t="s">
        <v>761</v>
      </c>
      <c r="R59" s="1195" t="s">
        <v>762</v>
      </c>
      <c r="S59" s="1195" t="s">
        <v>763</v>
      </c>
      <c r="T59" s="1195" t="s">
        <v>764</v>
      </c>
      <c r="U59" s="1195" t="s">
        <v>765</v>
      </c>
      <c r="V59" s="1195" t="s">
        <v>766</v>
      </c>
      <c r="W59" s="1195" t="s">
        <v>767</v>
      </c>
      <c r="X59" s="1197" t="s">
        <v>768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1194">
        <v>1</v>
      </c>
      <c r="F60" s="1195" t="s">
        <v>797</v>
      </c>
      <c r="G60" s="1195" t="s">
        <v>770</v>
      </c>
      <c r="H60" s="1203">
        <v>23.55</v>
      </c>
      <c r="I60" s="1195">
        <v>8</v>
      </c>
      <c r="J60" s="1195">
        <v>1</v>
      </c>
      <c r="K60" s="1195">
        <v>1</v>
      </c>
      <c r="L60" s="1195">
        <v>1</v>
      </c>
      <c r="M60" s="1195">
        <v>1</v>
      </c>
      <c r="N60" s="1195">
        <v>0</v>
      </c>
      <c r="O60" s="1195">
        <v>50</v>
      </c>
      <c r="P60" s="1195">
        <v>32</v>
      </c>
      <c r="Q60" s="1195">
        <v>0</v>
      </c>
      <c r="R60" s="1195">
        <v>0</v>
      </c>
      <c r="S60" s="1195">
        <v>28</v>
      </c>
      <c r="T60" s="1195">
        <v>24</v>
      </c>
      <c r="U60" s="1195">
        <v>16</v>
      </c>
      <c r="V60" s="1195">
        <v>0</v>
      </c>
      <c r="W60" s="1195">
        <v>0</v>
      </c>
      <c r="X60" s="1197">
        <v>20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194">
        <v>2</v>
      </c>
      <c r="F61" s="1195" t="s">
        <v>796</v>
      </c>
      <c r="G61" s="1195" t="s">
        <v>770</v>
      </c>
      <c r="H61" s="1203">
        <v>22.74</v>
      </c>
      <c r="I61" s="1195">
        <v>8</v>
      </c>
      <c r="J61" s="1195">
        <v>0</v>
      </c>
      <c r="K61" s="1195">
        <v>0</v>
      </c>
      <c r="L61" s="1195">
        <v>1</v>
      </c>
      <c r="M61" s="1195">
        <v>1</v>
      </c>
      <c r="N61" s="1195">
        <v>0</v>
      </c>
      <c r="O61" s="1195">
        <v>20</v>
      </c>
      <c r="P61" s="1195">
        <v>0</v>
      </c>
      <c r="Q61" s="1195">
        <v>40</v>
      </c>
      <c r="R61" s="1195">
        <v>17</v>
      </c>
      <c r="S61" s="1195">
        <v>0</v>
      </c>
      <c r="T61" s="1195">
        <v>22</v>
      </c>
      <c r="U61" s="1195">
        <v>0</v>
      </c>
      <c r="V61" s="1195">
        <v>22</v>
      </c>
      <c r="W61" s="1195">
        <v>20</v>
      </c>
      <c r="X61" s="119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194">
        <v>3</v>
      </c>
      <c r="F62" s="1195" t="s">
        <v>730</v>
      </c>
      <c r="G62" s="1195" t="s">
        <v>769</v>
      </c>
      <c r="H62" s="1203">
        <v>17.41</v>
      </c>
      <c r="I62" s="1195">
        <v>2</v>
      </c>
      <c r="J62" s="1195">
        <v>0</v>
      </c>
      <c r="K62" s="1195">
        <v>0</v>
      </c>
      <c r="L62" s="1195">
        <v>0</v>
      </c>
      <c r="M62" s="1195">
        <v>1</v>
      </c>
      <c r="N62" s="1195">
        <v>0</v>
      </c>
      <c r="O62" s="1195">
        <v>0</v>
      </c>
      <c r="P62" s="1195">
        <v>2</v>
      </c>
      <c r="Q62" s="1195">
        <v>0</v>
      </c>
      <c r="R62" s="1195">
        <v>0</v>
      </c>
      <c r="S62" s="1195">
        <v>0</v>
      </c>
      <c r="T62" s="1195">
        <v>0</v>
      </c>
      <c r="U62" s="1195">
        <v>31</v>
      </c>
      <c r="V62" s="1195">
        <v>0</v>
      </c>
      <c r="W62" s="1195">
        <v>0</v>
      </c>
      <c r="X62" s="119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94">
        <v>4</v>
      </c>
      <c r="F63" s="1195" t="s">
        <v>801</v>
      </c>
      <c r="G63" s="1195" t="s">
        <v>769</v>
      </c>
      <c r="H63" s="1203">
        <v>23.99</v>
      </c>
      <c r="I63" s="1195">
        <v>8</v>
      </c>
      <c r="J63" s="1195">
        <v>1</v>
      </c>
      <c r="K63" s="1195">
        <v>0</v>
      </c>
      <c r="L63" s="1195">
        <v>1</v>
      </c>
      <c r="M63" s="1195">
        <v>1</v>
      </c>
      <c r="N63" s="1195">
        <v>15</v>
      </c>
      <c r="O63" s="1195">
        <v>0</v>
      </c>
      <c r="P63" s="1195">
        <v>0</v>
      </c>
      <c r="Q63" s="1195">
        <v>2</v>
      </c>
      <c r="R63" s="1195">
        <v>0</v>
      </c>
      <c r="S63" s="1195">
        <v>0</v>
      </c>
      <c r="T63" s="1195">
        <v>0</v>
      </c>
      <c r="U63" s="1195">
        <v>0</v>
      </c>
      <c r="V63" s="1195">
        <v>24</v>
      </c>
      <c r="W63" s="1195">
        <v>0</v>
      </c>
      <c r="X63" s="119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1194">
        <v>5</v>
      </c>
      <c r="F64" s="1195" t="s">
        <v>808</v>
      </c>
      <c r="G64" s="1195" t="s">
        <v>769</v>
      </c>
      <c r="H64" s="1203">
        <v>20.83</v>
      </c>
      <c r="I64" s="1195">
        <v>3</v>
      </c>
      <c r="J64" s="1195">
        <v>1</v>
      </c>
      <c r="K64" s="1195">
        <v>1</v>
      </c>
      <c r="L64" s="1195">
        <v>0</v>
      </c>
      <c r="M64" s="1195">
        <v>1</v>
      </c>
      <c r="N64" s="1195">
        <v>0</v>
      </c>
      <c r="O64" s="1195">
        <v>0</v>
      </c>
      <c r="P64" s="1195">
        <v>0</v>
      </c>
      <c r="Q64" s="1195">
        <v>40</v>
      </c>
      <c r="R64" s="1195">
        <v>18</v>
      </c>
      <c r="S64" s="1195">
        <v>0</v>
      </c>
      <c r="T64" s="1195">
        <v>0</v>
      </c>
      <c r="U64" s="1195">
        <v>0</v>
      </c>
      <c r="V64" s="1195">
        <v>24</v>
      </c>
      <c r="W64" s="1195">
        <v>16</v>
      </c>
      <c r="X64" s="1197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1194">
        <v>6</v>
      </c>
      <c r="F65" s="1195" t="s">
        <v>798</v>
      </c>
      <c r="G65" s="1195" t="s">
        <v>770</v>
      </c>
      <c r="H65" s="1203">
        <v>20.81</v>
      </c>
      <c r="I65" s="1195">
        <v>6</v>
      </c>
      <c r="J65" s="1195">
        <v>1</v>
      </c>
      <c r="K65" s="1195">
        <v>0</v>
      </c>
      <c r="L65" s="1195">
        <v>1</v>
      </c>
      <c r="M65" s="1195">
        <v>1</v>
      </c>
      <c r="N65" s="1195">
        <v>0</v>
      </c>
      <c r="O65" s="1195">
        <v>40</v>
      </c>
      <c r="P65" s="1195">
        <v>0</v>
      </c>
      <c r="Q65" s="1195">
        <v>22</v>
      </c>
      <c r="R65" s="1195">
        <v>0</v>
      </c>
      <c r="S65" s="1195">
        <v>60</v>
      </c>
      <c r="T65" s="1195">
        <v>25</v>
      </c>
      <c r="U65" s="1195">
        <v>0</v>
      </c>
      <c r="V65" s="1195">
        <v>19</v>
      </c>
      <c r="W65" s="1195">
        <v>0</v>
      </c>
      <c r="X65" s="1197">
        <v>17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1194">
        <v>7</v>
      </c>
      <c r="F66" s="1195" t="s">
        <v>668</v>
      </c>
      <c r="G66" s="1195" t="s">
        <v>770</v>
      </c>
      <c r="H66" s="1203">
        <v>21.17</v>
      </c>
      <c r="I66" s="1195">
        <v>4</v>
      </c>
      <c r="J66" s="1195">
        <v>1</v>
      </c>
      <c r="K66" s="1195">
        <v>0</v>
      </c>
      <c r="L66" s="1195">
        <v>1</v>
      </c>
      <c r="M66" s="1195">
        <v>1</v>
      </c>
      <c r="N66" s="1195">
        <v>0</v>
      </c>
      <c r="O66" s="1195">
        <v>48</v>
      </c>
      <c r="P66" s="1195">
        <v>100</v>
      </c>
      <c r="Q66" s="1195">
        <v>16</v>
      </c>
      <c r="R66" s="1195">
        <v>0</v>
      </c>
      <c r="S66" s="1195">
        <v>0</v>
      </c>
      <c r="T66" s="1195">
        <v>29</v>
      </c>
      <c r="U66" s="1195">
        <v>17</v>
      </c>
      <c r="V66" s="1195">
        <v>25</v>
      </c>
      <c r="W66" s="1195">
        <v>0</v>
      </c>
      <c r="X66" s="1197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194">
        <v>8</v>
      </c>
      <c r="F67" s="1195" t="s">
        <v>799</v>
      </c>
      <c r="G67" s="1195" t="s">
        <v>770</v>
      </c>
      <c r="H67" s="1203">
        <v>18.11</v>
      </c>
      <c r="I67" s="1195">
        <v>5</v>
      </c>
      <c r="J67" s="1195">
        <v>2</v>
      </c>
      <c r="K67" s="1195">
        <v>0</v>
      </c>
      <c r="L67" s="1195">
        <v>2</v>
      </c>
      <c r="M67" s="1195">
        <v>1</v>
      </c>
      <c r="N67" s="1195">
        <v>32</v>
      </c>
      <c r="O67" s="1195">
        <v>10</v>
      </c>
      <c r="P67" s="1195">
        <v>0</v>
      </c>
      <c r="Q67" s="1195">
        <v>0</v>
      </c>
      <c r="R67" s="1195">
        <v>106</v>
      </c>
      <c r="S67" s="1195">
        <v>36</v>
      </c>
      <c r="T67" s="1195">
        <v>35</v>
      </c>
      <c r="U67" s="1195">
        <v>0</v>
      </c>
      <c r="V67" s="1195">
        <v>0</v>
      </c>
      <c r="W67" s="1195">
        <v>21</v>
      </c>
      <c r="X67" s="1197">
        <v>31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194">
        <v>9</v>
      </c>
      <c r="F68" s="1195" t="s">
        <v>1</v>
      </c>
      <c r="G68" s="1195"/>
      <c r="H68" s="1203"/>
      <c r="I68" s="1195">
        <v>0</v>
      </c>
      <c r="J68" s="1195">
        <v>0</v>
      </c>
      <c r="K68" s="1195">
        <v>0</v>
      </c>
      <c r="L68" s="1195">
        <v>0</v>
      </c>
      <c r="M68" s="1195">
        <v>0</v>
      </c>
      <c r="N68" s="1195">
        <v>0</v>
      </c>
      <c r="O68" s="1195">
        <v>0</v>
      </c>
      <c r="P68" s="1195">
        <v>0</v>
      </c>
      <c r="Q68" s="1195">
        <v>0</v>
      </c>
      <c r="R68" s="1195">
        <v>0</v>
      </c>
      <c r="S68" s="1195">
        <v>0</v>
      </c>
      <c r="T68" s="1195">
        <v>0</v>
      </c>
      <c r="U68" s="1195">
        <v>0</v>
      </c>
      <c r="V68" s="1195">
        <v>0</v>
      </c>
      <c r="W68" s="1195">
        <v>0</v>
      </c>
      <c r="X68" s="119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98">
        <v>10</v>
      </c>
      <c r="F69" s="1199" t="s">
        <v>1</v>
      </c>
      <c r="G69" s="1199"/>
      <c r="H69" s="1204"/>
      <c r="I69" s="1199">
        <v>0</v>
      </c>
      <c r="J69" s="1199">
        <v>0</v>
      </c>
      <c r="K69" s="1199">
        <v>0</v>
      </c>
      <c r="L69" s="1199">
        <v>0</v>
      </c>
      <c r="M69" s="1199">
        <v>0</v>
      </c>
      <c r="N69" s="1199">
        <v>0</v>
      </c>
      <c r="O69" s="1199">
        <v>0</v>
      </c>
      <c r="P69" s="1199">
        <v>0</v>
      </c>
      <c r="Q69" s="1199">
        <v>0</v>
      </c>
      <c r="R69" s="1199">
        <v>0</v>
      </c>
      <c r="S69" s="1199">
        <v>0</v>
      </c>
      <c r="T69" s="1199">
        <v>0</v>
      </c>
      <c r="U69" s="1199">
        <v>0</v>
      </c>
      <c r="V69" s="1199">
        <v>0</v>
      </c>
      <c r="W69" s="1199">
        <v>0</v>
      </c>
      <c r="X69" s="120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63" t="s">
        <v>749</v>
      </c>
      <c r="F74" s="1164" t="s">
        <v>750</v>
      </c>
      <c r="G74" s="1164" t="s">
        <v>751</v>
      </c>
      <c r="H74" s="1164" t="s">
        <v>752</v>
      </c>
      <c r="I74" s="1164" t="s">
        <v>753</v>
      </c>
      <c r="J74" s="1164" t="s">
        <v>754</v>
      </c>
      <c r="K74" s="1164" t="s">
        <v>755</v>
      </c>
      <c r="L74" s="1164"/>
      <c r="M74" s="1164"/>
      <c r="N74" s="1164"/>
      <c r="O74" s="1164"/>
      <c r="P74" s="1164"/>
      <c r="Q74" s="1164"/>
      <c r="R74" s="1164"/>
      <c r="S74" s="1164"/>
      <c r="T74" s="1164"/>
      <c r="U74" s="1164"/>
      <c r="V74" s="1164"/>
      <c r="W74" s="1164"/>
      <c r="X74" s="116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73">
        <v>5</v>
      </c>
      <c r="F75" s="1174">
        <v>4</v>
      </c>
      <c r="G75" s="1167">
        <v>5</v>
      </c>
      <c r="H75" s="1167">
        <v>7</v>
      </c>
      <c r="I75" s="1168">
        <v>18</v>
      </c>
      <c r="J75" s="1168">
        <v>21</v>
      </c>
      <c r="K75" s="1167">
        <v>50</v>
      </c>
      <c r="L75" s="1167"/>
      <c r="M75" s="1167"/>
      <c r="N75" s="1167"/>
      <c r="O75" s="1167"/>
      <c r="P75" s="1167"/>
      <c r="Q75" s="1167"/>
      <c r="R75" s="1167"/>
      <c r="S75" s="1167"/>
      <c r="T75" s="1167"/>
      <c r="U75" s="1167"/>
      <c r="V75" s="1167"/>
      <c r="W75" s="1167"/>
      <c r="X75" s="1169"/>
      <c r="AA75" s="256">
        <f>IF(E75=D72,0,1)</f>
        <v>0</v>
      </c>
    </row>
    <row r="76" spans="2:28" x14ac:dyDescent="0.25">
      <c r="E76" s="1166" t="s">
        <v>581</v>
      </c>
      <c r="F76" s="1167" t="s">
        <v>63</v>
      </c>
      <c r="G76" s="1167" t="s">
        <v>756</v>
      </c>
      <c r="H76" s="1167" t="s">
        <v>757</v>
      </c>
      <c r="I76" s="1168" t="s">
        <v>66</v>
      </c>
      <c r="J76" s="1168" t="s">
        <v>67</v>
      </c>
      <c r="K76" s="1167" t="s">
        <v>68</v>
      </c>
      <c r="L76" s="1167" t="s">
        <v>69</v>
      </c>
      <c r="M76" s="1167" t="s">
        <v>22</v>
      </c>
      <c r="N76" s="1167" t="s">
        <v>758</v>
      </c>
      <c r="O76" s="1167" t="s">
        <v>759</v>
      </c>
      <c r="P76" s="1167" t="s">
        <v>760</v>
      </c>
      <c r="Q76" s="1167" t="s">
        <v>761</v>
      </c>
      <c r="R76" s="1167" t="s">
        <v>762</v>
      </c>
      <c r="S76" s="1167" t="s">
        <v>763</v>
      </c>
      <c r="T76" s="1167" t="s">
        <v>764</v>
      </c>
      <c r="U76" s="1167" t="s">
        <v>765</v>
      </c>
      <c r="V76" s="1167" t="s">
        <v>766</v>
      </c>
      <c r="W76" s="1167" t="s">
        <v>767</v>
      </c>
      <c r="X76" s="1169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1166">
        <v>1</v>
      </c>
      <c r="F77" s="1167" t="s">
        <v>674</v>
      </c>
      <c r="G77" s="1167" t="s">
        <v>769</v>
      </c>
      <c r="H77" s="1175">
        <v>21.32</v>
      </c>
      <c r="I77" s="1167">
        <v>4</v>
      </c>
      <c r="J77" s="1167">
        <v>1</v>
      </c>
      <c r="K77" s="1167">
        <v>0</v>
      </c>
      <c r="L77" s="1167">
        <v>0</v>
      </c>
      <c r="M77" s="1167">
        <v>1</v>
      </c>
      <c r="N77" s="1167">
        <v>0</v>
      </c>
      <c r="O77" s="1167">
        <v>0</v>
      </c>
      <c r="P77" s="1167">
        <v>0</v>
      </c>
      <c r="Q77" s="1167">
        <v>40</v>
      </c>
      <c r="R77" s="1167">
        <v>44</v>
      </c>
      <c r="S77" s="1167">
        <v>0</v>
      </c>
      <c r="T77" s="1167">
        <v>0</v>
      </c>
      <c r="U77" s="1167">
        <v>0</v>
      </c>
      <c r="V77" s="1167">
        <v>23</v>
      </c>
      <c r="W77" s="1167">
        <v>20</v>
      </c>
      <c r="X77" s="116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1166">
        <v>2</v>
      </c>
      <c r="F78" s="1167" t="s">
        <v>672</v>
      </c>
      <c r="G78" s="1167" t="s">
        <v>769</v>
      </c>
      <c r="H78" s="1175">
        <v>19.89</v>
      </c>
      <c r="I78" s="1167">
        <v>6</v>
      </c>
      <c r="J78" s="1167">
        <v>1</v>
      </c>
      <c r="K78" s="1167">
        <v>0</v>
      </c>
      <c r="L78" s="1167">
        <v>0</v>
      </c>
      <c r="M78" s="1167">
        <v>1</v>
      </c>
      <c r="N78" s="1167">
        <v>0</v>
      </c>
      <c r="O78" s="1167">
        <v>0</v>
      </c>
      <c r="P78" s="1167">
        <v>40</v>
      </c>
      <c r="Q78" s="1167">
        <v>0</v>
      </c>
      <c r="R78" s="1167">
        <v>0</v>
      </c>
      <c r="S78" s="1167">
        <v>0</v>
      </c>
      <c r="T78" s="1167">
        <v>0</v>
      </c>
      <c r="U78" s="1167">
        <v>24</v>
      </c>
      <c r="V78" s="1167">
        <v>0</v>
      </c>
      <c r="W78" s="1167">
        <v>0</v>
      </c>
      <c r="X78" s="1169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166">
        <v>3</v>
      </c>
      <c r="F79" s="1167" t="s">
        <v>804</v>
      </c>
      <c r="G79" s="1167" t="s">
        <v>770</v>
      </c>
      <c r="H79" s="1175">
        <v>17.690000000000001</v>
      </c>
      <c r="I79" s="1167">
        <v>4</v>
      </c>
      <c r="J79" s="1167">
        <v>1</v>
      </c>
      <c r="K79" s="1167">
        <v>0</v>
      </c>
      <c r="L79" s="1167">
        <v>1</v>
      </c>
      <c r="M79" s="1167">
        <v>1</v>
      </c>
      <c r="N79" s="1167">
        <v>0</v>
      </c>
      <c r="O79" s="1167">
        <v>20</v>
      </c>
      <c r="P79" s="1167">
        <v>0</v>
      </c>
      <c r="Q79" s="1167">
        <v>40</v>
      </c>
      <c r="R79" s="1167">
        <v>10</v>
      </c>
      <c r="S79" s="1167">
        <v>0</v>
      </c>
      <c r="T79" s="1167">
        <v>28</v>
      </c>
      <c r="U79" s="1167">
        <v>0</v>
      </c>
      <c r="V79" s="1167">
        <v>28</v>
      </c>
      <c r="W79" s="1167">
        <v>25</v>
      </c>
      <c r="X79" s="1169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66">
        <v>4</v>
      </c>
      <c r="F80" s="1167" t="s">
        <v>701</v>
      </c>
      <c r="G80" s="1167" t="s">
        <v>770</v>
      </c>
      <c r="H80" s="1175">
        <v>24.76</v>
      </c>
      <c r="I80" s="1167">
        <v>6</v>
      </c>
      <c r="J80" s="1167">
        <v>1</v>
      </c>
      <c r="K80" s="1167">
        <v>0</v>
      </c>
      <c r="L80" s="1167">
        <v>1</v>
      </c>
      <c r="M80" s="1167">
        <v>1</v>
      </c>
      <c r="N80" s="1167">
        <v>0</v>
      </c>
      <c r="O80" s="1167">
        <v>109</v>
      </c>
      <c r="P80" s="1167">
        <v>10</v>
      </c>
      <c r="Q80" s="1167">
        <v>0</v>
      </c>
      <c r="R80" s="1167">
        <v>20</v>
      </c>
      <c r="S80" s="1167">
        <v>0</v>
      </c>
      <c r="T80" s="1167">
        <v>15</v>
      </c>
      <c r="U80" s="1167">
        <v>21</v>
      </c>
      <c r="V80" s="1167">
        <v>0</v>
      </c>
      <c r="W80" s="1167">
        <v>22</v>
      </c>
      <c r="X80" s="116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166">
        <v>5</v>
      </c>
      <c r="F81" s="1167" t="s">
        <v>697</v>
      </c>
      <c r="G81" s="1167" t="s">
        <v>770</v>
      </c>
      <c r="H81" s="1175">
        <v>20.65</v>
      </c>
      <c r="I81" s="1167">
        <v>3</v>
      </c>
      <c r="J81" s="1167">
        <v>0</v>
      </c>
      <c r="K81" s="1167">
        <v>0</v>
      </c>
      <c r="L81" s="1167">
        <v>2</v>
      </c>
      <c r="M81" s="1167">
        <v>1</v>
      </c>
      <c r="N81" s="1167">
        <v>2</v>
      </c>
      <c r="O81" s="1167">
        <v>8</v>
      </c>
      <c r="P81" s="1167">
        <v>16</v>
      </c>
      <c r="Q81" s="1167">
        <v>0</v>
      </c>
      <c r="R81" s="1167">
        <v>0</v>
      </c>
      <c r="S81" s="1167">
        <v>55</v>
      </c>
      <c r="T81" s="1167">
        <v>23</v>
      </c>
      <c r="U81" s="1167">
        <v>25</v>
      </c>
      <c r="V81" s="1167">
        <v>0</v>
      </c>
      <c r="W81" s="1167">
        <v>0</v>
      </c>
      <c r="X81" s="1169">
        <v>23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112</v>
      </c>
      <c r="C82" s="256">
        <f t="shared" ca="1" si="27"/>
        <v>112</v>
      </c>
      <c r="E82" s="1166">
        <v>6</v>
      </c>
      <c r="F82" s="1167" t="s">
        <v>823</v>
      </c>
      <c r="G82" s="1167" t="s">
        <v>769</v>
      </c>
      <c r="H82" s="1175">
        <v>15.94</v>
      </c>
      <c r="I82" s="1167">
        <v>3</v>
      </c>
      <c r="J82" s="1167">
        <v>0</v>
      </c>
      <c r="K82" s="1167">
        <v>0</v>
      </c>
      <c r="L82" s="1167">
        <v>0</v>
      </c>
      <c r="M82" s="1167">
        <v>1</v>
      </c>
      <c r="N82" s="1167">
        <v>0</v>
      </c>
      <c r="O82" s="1167">
        <v>0</v>
      </c>
      <c r="P82" s="1167">
        <v>10</v>
      </c>
      <c r="Q82" s="1167">
        <v>0</v>
      </c>
      <c r="R82" s="1167">
        <v>16</v>
      </c>
      <c r="S82" s="1167">
        <v>0</v>
      </c>
      <c r="T82" s="1167">
        <v>0</v>
      </c>
      <c r="U82" s="1167">
        <v>32</v>
      </c>
      <c r="V82" s="1167">
        <v>0</v>
      </c>
      <c r="W82" s="1167">
        <v>30</v>
      </c>
      <c r="X82" s="1169">
        <v>0</v>
      </c>
      <c r="Y82" s="256">
        <f t="shared" ca="1" si="25"/>
        <v>112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166">
        <v>7</v>
      </c>
      <c r="F83" s="1167" t="s">
        <v>711</v>
      </c>
      <c r="G83" s="1167" t="s">
        <v>769</v>
      </c>
      <c r="H83" s="1175">
        <v>18</v>
      </c>
      <c r="I83" s="1167">
        <v>6</v>
      </c>
      <c r="J83" s="1167">
        <v>0</v>
      </c>
      <c r="K83" s="1167">
        <v>1</v>
      </c>
      <c r="L83" s="1167">
        <v>1</v>
      </c>
      <c r="M83" s="1167">
        <v>1</v>
      </c>
      <c r="N83" s="1167">
        <v>20</v>
      </c>
      <c r="O83" s="1167">
        <v>0</v>
      </c>
      <c r="P83" s="1167">
        <v>0</v>
      </c>
      <c r="Q83" s="1167">
        <v>0</v>
      </c>
      <c r="R83" s="1167">
        <v>0</v>
      </c>
      <c r="S83" s="1167">
        <v>0</v>
      </c>
      <c r="T83" s="1167">
        <v>0</v>
      </c>
      <c r="U83" s="1167">
        <v>0</v>
      </c>
      <c r="V83" s="1167">
        <v>0</v>
      </c>
      <c r="W83" s="1167">
        <v>0</v>
      </c>
      <c r="X83" s="1169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166">
        <v>8</v>
      </c>
      <c r="F84" s="1167" t="s">
        <v>675</v>
      </c>
      <c r="G84" s="1167" t="s">
        <v>769</v>
      </c>
      <c r="H84" s="1175">
        <v>17.649999999999999</v>
      </c>
      <c r="I84" s="1167">
        <v>3</v>
      </c>
      <c r="J84" s="1167">
        <v>2</v>
      </c>
      <c r="K84" s="1167">
        <v>0</v>
      </c>
      <c r="L84" s="1167">
        <v>0</v>
      </c>
      <c r="M84" s="1167">
        <v>1</v>
      </c>
      <c r="N84" s="1167">
        <v>0</v>
      </c>
      <c r="O84" s="1167">
        <v>0</v>
      </c>
      <c r="P84" s="1167">
        <v>40</v>
      </c>
      <c r="Q84" s="1167">
        <v>104</v>
      </c>
      <c r="R84" s="1167">
        <v>0</v>
      </c>
      <c r="S84" s="1167">
        <v>0</v>
      </c>
      <c r="T84" s="1167">
        <v>0</v>
      </c>
      <c r="U84" s="1167">
        <v>26</v>
      </c>
      <c r="V84" s="1167">
        <v>24</v>
      </c>
      <c r="W84" s="1167">
        <v>0</v>
      </c>
      <c r="X84" s="1169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166">
        <v>9</v>
      </c>
      <c r="F85" s="1167" t="s">
        <v>1</v>
      </c>
      <c r="G85" s="1167"/>
      <c r="H85" s="1175"/>
      <c r="I85" s="1167">
        <v>0</v>
      </c>
      <c r="J85" s="1167">
        <v>0</v>
      </c>
      <c r="K85" s="1167">
        <v>0</v>
      </c>
      <c r="L85" s="1167">
        <v>0</v>
      </c>
      <c r="M85" s="1167">
        <v>0</v>
      </c>
      <c r="N85" s="1167">
        <v>0</v>
      </c>
      <c r="O85" s="1167">
        <v>0</v>
      </c>
      <c r="P85" s="1167">
        <v>0</v>
      </c>
      <c r="Q85" s="1167">
        <v>0</v>
      </c>
      <c r="R85" s="1167">
        <v>0</v>
      </c>
      <c r="S85" s="1167">
        <v>0</v>
      </c>
      <c r="T85" s="1167">
        <v>0</v>
      </c>
      <c r="U85" s="1167">
        <v>0</v>
      </c>
      <c r="V85" s="1167">
        <v>0</v>
      </c>
      <c r="W85" s="1167">
        <v>0</v>
      </c>
      <c r="X85" s="11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70">
        <v>10</v>
      </c>
      <c r="F86" s="1171" t="s">
        <v>1</v>
      </c>
      <c r="G86" s="1171"/>
      <c r="H86" s="1176"/>
      <c r="I86" s="1171">
        <v>0</v>
      </c>
      <c r="J86" s="1171">
        <v>0</v>
      </c>
      <c r="K86" s="1171">
        <v>0</v>
      </c>
      <c r="L86" s="1171">
        <v>0</v>
      </c>
      <c r="M86" s="1171">
        <v>0</v>
      </c>
      <c r="N86" s="1171">
        <v>0</v>
      </c>
      <c r="O86" s="1171">
        <v>0</v>
      </c>
      <c r="P86" s="1171">
        <v>0</v>
      </c>
      <c r="Q86" s="1171">
        <v>0</v>
      </c>
      <c r="R86" s="1171">
        <v>0</v>
      </c>
      <c r="S86" s="1171">
        <v>0</v>
      </c>
      <c r="T86" s="1171">
        <v>0</v>
      </c>
      <c r="U86" s="1171">
        <v>0</v>
      </c>
      <c r="V86" s="1171">
        <v>0</v>
      </c>
      <c r="W86" s="1171">
        <v>0</v>
      </c>
      <c r="X86" s="117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1</v>
      </c>
      <c r="G92" s="354">
        <v>5</v>
      </c>
      <c r="H92" s="354">
        <v>7</v>
      </c>
      <c r="I92" s="355">
        <v>18</v>
      </c>
      <c r="J92" s="355">
        <v>22</v>
      </c>
      <c r="K92" s="354">
        <v>76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353">
        <v>1</v>
      </c>
      <c r="F94" s="354" t="s">
        <v>590</v>
      </c>
      <c r="G94" s="354" t="s">
        <v>769</v>
      </c>
      <c r="H94" s="362">
        <v>17.600000000000001</v>
      </c>
      <c r="I94" s="354">
        <v>6</v>
      </c>
      <c r="J94" s="354">
        <v>0</v>
      </c>
      <c r="K94" s="354">
        <v>0</v>
      </c>
      <c r="L94" s="354">
        <v>1</v>
      </c>
      <c r="M94" s="354">
        <v>1</v>
      </c>
      <c r="N94" s="354">
        <v>104</v>
      </c>
      <c r="O94" s="354">
        <v>0</v>
      </c>
      <c r="P94" s="354">
        <v>0</v>
      </c>
      <c r="Q94" s="354">
        <v>48</v>
      </c>
      <c r="R94" s="354">
        <v>0</v>
      </c>
      <c r="S94" s="354">
        <v>0</v>
      </c>
      <c r="T94" s="354">
        <v>0</v>
      </c>
      <c r="U94" s="354">
        <v>0</v>
      </c>
      <c r="V94" s="354">
        <v>23</v>
      </c>
      <c r="W94" s="354">
        <v>0</v>
      </c>
      <c r="X94" s="356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769</v>
      </c>
      <c r="H95" s="362">
        <v>24.66</v>
      </c>
      <c r="I95" s="354">
        <v>6</v>
      </c>
      <c r="J95" s="354">
        <v>1</v>
      </c>
      <c r="K95" s="354">
        <v>1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32</v>
      </c>
      <c r="R95" s="354">
        <v>16</v>
      </c>
      <c r="S95" s="354">
        <v>0</v>
      </c>
      <c r="T95" s="354">
        <v>0</v>
      </c>
      <c r="U95" s="354">
        <v>0</v>
      </c>
      <c r="V95" s="354">
        <v>22</v>
      </c>
      <c r="W95" s="354">
        <v>16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353">
        <v>3</v>
      </c>
      <c r="F96" s="354" t="s">
        <v>586</v>
      </c>
      <c r="G96" s="354" t="s">
        <v>769</v>
      </c>
      <c r="H96" s="362">
        <v>22.28</v>
      </c>
      <c r="I96" s="354">
        <v>2</v>
      </c>
      <c r="J96" s="354">
        <v>1</v>
      </c>
      <c r="K96" s="354">
        <v>0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0</v>
      </c>
      <c r="R96" s="354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6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353">
        <v>4</v>
      </c>
      <c r="F97" s="354" t="s">
        <v>588</v>
      </c>
      <c r="G97" s="354" t="s">
        <v>770</v>
      </c>
      <c r="H97" s="362">
        <v>27.56</v>
      </c>
      <c r="I97" s="354">
        <v>6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62</v>
      </c>
      <c r="P97" s="354">
        <v>76</v>
      </c>
      <c r="Q97" s="354">
        <v>0</v>
      </c>
      <c r="R97" s="354">
        <v>36</v>
      </c>
      <c r="S97" s="354">
        <v>0</v>
      </c>
      <c r="T97" s="354">
        <v>18</v>
      </c>
      <c r="U97" s="354">
        <v>14</v>
      </c>
      <c r="V97" s="354">
        <v>0</v>
      </c>
      <c r="W97" s="354">
        <v>19</v>
      </c>
      <c r="X97" s="356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824</v>
      </c>
      <c r="G98" s="354" t="s">
        <v>769</v>
      </c>
      <c r="H98" s="362">
        <v>21.1</v>
      </c>
      <c r="I98" s="354">
        <v>5</v>
      </c>
      <c r="J98" s="354">
        <v>2</v>
      </c>
      <c r="K98" s="354">
        <v>0</v>
      </c>
      <c r="L98" s="354">
        <v>1</v>
      </c>
      <c r="M98" s="354">
        <v>1</v>
      </c>
      <c r="N98" s="354">
        <v>20</v>
      </c>
      <c r="O98" s="354">
        <v>2</v>
      </c>
      <c r="P98" s="354">
        <v>0</v>
      </c>
      <c r="Q98" s="354">
        <v>33</v>
      </c>
      <c r="R98" s="354">
        <v>0</v>
      </c>
      <c r="S98" s="354">
        <v>0</v>
      </c>
      <c r="T98" s="354">
        <v>27</v>
      </c>
      <c r="U98" s="354">
        <v>0</v>
      </c>
      <c r="V98" s="354">
        <v>24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587</v>
      </c>
      <c r="G99" s="354" t="s">
        <v>769</v>
      </c>
      <c r="H99" s="362">
        <v>21.8</v>
      </c>
      <c r="I99" s="354">
        <v>7</v>
      </c>
      <c r="J99" s="354">
        <v>2</v>
      </c>
      <c r="K99" s="354">
        <v>0</v>
      </c>
      <c r="L99" s="354">
        <v>0</v>
      </c>
      <c r="M99" s="354">
        <v>1</v>
      </c>
      <c r="N99" s="354">
        <v>0</v>
      </c>
      <c r="O99" s="354">
        <v>4</v>
      </c>
      <c r="P99" s="354">
        <v>56</v>
      </c>
      <c r="Q99" s="354">
        <v>0</v>
      </c>
      <c r="R99" s="354">
        <v>0</v>
      </c>
      <c r="S99" s="354">
        <v>0</v>
      </c>
      <c r="T99" s="354">
        <v>25</v>
      </c>
      <c r="U99" s="354">
        <v>21</v>
      </c>
      <c r="V99" s="354">
        <v>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24.01</v>
      </c>
      <c r="I100" s="354">
        <v>9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0</v>
      </c>
      <c r="Q100" s="354">
        <v>114</v>
      </c>
      <c r="R100" s="354">
        <v>16</v>
      </c>
      <c r="S100" s="354">
        <v>20</v>
      </c>
      <c r="T100" s="354">
        <v>0</v>
      </c>
      <c r="U100" s="354">
        <v>0</v>
      </c>
      <c r="V100" s="354">
        <v>21</v>
      </c>
      <c r="W100" s="354">
        <v>19</v>
      </c>
      <c r="X100" s="356">
        <v>21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769</v>
      </c>
      <c r="H101" s="362">
        <v>27.47</v>
      </c>
      <c r="I101" s="354">
        <v>7</v>
      </c>
      <c r="J101" s="354">
        <v>1</v>
      </c>
      <c r="K101" s="354">
        <v>1</v>
      </c>
      <c r="L101" s="354">
        <v>1</v>
      </c>
      <c r="M101" s="354">
        <v>1</v>
      </c>
      <c r="N101" s="354">
        <v>40</v>
      </c>
      <c r="O101" s="354">
        <v>20</v>
      </c>
      <c r="P101" s="354">
        <v>0</v>
      </c>
      <c r="Q101" s="354">
        <v>0</v>
      </c>
      <c r="R101" s="354">
        <v>36</v>
      </c>
      <c r="S101" s="354">
        <v>0</v>
      </c>
      <c r="T101" s="354">
        <v>22</v>
      </c>
      <c r="U101" s="354">
        <v>0</v>
      </c>
      <c r="V101" s="354">
        <v>0</v>
      </c>
      <c r="W101" s="354">
        <v>16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2</v>
      </c>
      <c r="H109" s="354">
        <v>10</v>
      </c>
      <c r="I109" s="355">
        <v>9</v>
      </c>
      <c r="J109" s="355">
        <v>26</v>
      </c>
      <c r="K109" s="354">
        <v>35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161</v>
      </c>
      <c r="C111" s="256">
        <f ca="1">Y111</f>
        <v>161</v>
      </c>
      <c r="E111" s="353">
        <v>1</v>
      </c>
      <c r="F111" s="354" t="s">
        <v>815</v>
      </c>
      <c r="G111" s="354" t="s">
        <v>769</v>
      </c>
      <c r="H111" s="362">
        <v>21.88</v>
      </c>
      <c r="I111" s="354">
        <v>3</v>
      </c>
      <c r="J111" s="354">
        <v>0</v>
      </c>
      <c r="K111" s="354">
        <v>1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46</v>
      </c>
      <c r="R111" s="354">
        <v>0</v>
      </c>
      <c r="S111" s="354">
        <v>0</v>
      </c>
      <c r="T111" s="354">
        <v>0</v>
      </c>
      <c r="U111" s="354">
        <v>0</v>
      </c>
      <c r="V111" s="354">
        <v>14</v>
      </c>
      <c r="W111" s="354">
        <v>0</v>
      </c>
      <c r="X111" s="356">
        <v>0</v>
      </c>
      <c r="Y111" s="256">
        <f t="shared" ref="Y111:Y120" ca="1" si="37">VLOOKUP(F111,PlayerN,3,FALSE)</f>
        <v>161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353">
        <v>2</v>
      </c>
      <c r="F112" s="354" t="s">
        <v>595</v>
      </c>
      <c r="G112" s="354" t="s">
        <v>769</v>
      </c>
      <c r="H112" s="362">
        <v>21.9</v>
      </c>
      <c r="I112" s="354">
        <v>5</v>
      </c>
      <c r="J112" s="354">
        <v>1</v>
      </c>
      <c r="K112" s="354">
        <v>0</v>
      </c>
      <c r="L112" s="354">
        <v>1</v>
      </c>
      <c r="M112" s="354">
        <v>1</v>
      </c>
      <c r="N112" s="354">
        <v>117</v>
      </c>
      <c r="O112" s="354">
        <v>18</v>
      </c>
      <c r="P112" s="354">
        <v>0</v>
      </c>
      <c r="Q112" s="354">
        <v>0</v>
      </c>
      <c r="R112" s="354">
        <v>94</v>
      </c>
      <c r="S112" s="354">
        <v>0</v>
      </c>
      <c r="T112" s="354">
        <v>24</v>
      </c>
      <c r="U112" s="354">
        <v>0</v>
      </c>
      <c r="V112" s="354">
        <v>0</v>
      </c>
      <c r="W112" s="354">
        <v>21</v>
      </c>
      <c r="X112" s="356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353">
        <v>3</v>
      </c>
      <c r="F113" s="354" t="s">
        <v>695</v>
      </c>
      <c r="G113" s="354" t="s">
        <v>769</v>
      </c>
      <c r="H113" s="362">
        <v>19.93</v>
      </c>
      <c r="I113" s="354">
        <v>1</v>
      </c>
      <c r="J113" s="354">
        <v>1</v>
      </c>
      <c r="K113" s="354">
        <v>0</v>
      </c>
      <c r="L113" s="354">
        <v>0</v>
      </c>
      <c r="M113" s="354">
        <v>1</v>
      </c>
      <c r="N113" s="354">
        <v>0</v>
      </c>
      <c r="O113" s="354">
        <v>0</v>
      </c>
      <c r="P113" s="354">
        <v>0</v>
      </c>
      <c r="Q113" s="354">
        <v>0</v>
      </c>
      <c r="R113" s="354">
        <v>0</v>
      </c>
      <c r="S113" s="354">
        <v>0</v>
      </c>
      <c r="T113" s="354">
        <v>0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666</v>
      </c>
      <c r="G114" s="354" t="s">
        <v>769</v>
      </c>
      <c r="H114" s="362">
        <v>20.87</v>
      </c>
      <c r="I114" s="354">
        <v>5</v>
      </c>
      <c r="J114" s="354">
        <v>0</v>
      </c>
      <c r="K114" s="354">
        <v>0</v>
      </c>
      <c r="L114" s="354">
        <v>0</v>
      </c>
      <c r="M114" s="354">
        <v>1</v>
      </c>
      <c r="N114" s="354">
        <v>0</v>
      </c>
      <c r="O114" s="354">
        <v>0</v>
      </c>
      <c r="P114" s="354">
        <v>129</v>
      </c>
      <c r="Q114" s="354">
        <v>0</v>
      </c>
      <c r="R114" s="354">
        <v>0</v>
      </c>
      <c r="S114" s="354">
        <v>0</v>
      </c>
      <c r="T114" s="354">
        <v>0</v>
      </c>
      <c r="U114" s="354">
        <v>18</v>
      </c>
      <c r="V114" s="354">
        <v>0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353">
        <v>5</v>
      </c>
      <c r="F115" s="354" t="s">
        <v>694</v>
      </c>
      <c r="G115" s="354" t="s">
        <v>769</v>
      </c>
      <c r="H115" s="362">
        <v>20.39</v>
      </c>
      <c r="I115" s="354">
        <v>3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0</v>
      </c>
      <c r="Q115" s="354">
        <v>20</v>
      </c>
      <c r="R115" s="354">
        <v>0</v>
      </c>
      <c r="S115" s="354">
        <v>0</v>
      </c>
      <c r="T115" s="354">
        <v>0</v>
      </c>
      <c r="U115" s="354">
        <v>0</v>
      </c>
      <c r="V115" s="354">
        <v>22</v>
      </c>
      <c r="W115" s="354">
        <v>0</v>
      </c>
      <c r="X115" s="35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353">
        <v>6</v>
      </c>
      <c r="F116" s="354" t="s">
        <v>593</v>
      </c>
      <c r="G116" s="354" t="s">
        <v>770</v>
      </c>
      <c r="H116" s="362">
        <v>19.739999999999998</v>
      </c>
      <c r="I116" s="354">
        <v>4</v>
      </c>
      <c r="J116" s="354">
        <v>2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0</v>
      </c>
      <c r="Q116" s="354">
        <v>66</v>
      </c>
      <c r="R116" s="354">
        <v>24</v>
      </c>
      <c r="S116" s="354">
        <v>40</v>
      </c>
      <c r="T116" s="354">
        <v>0</v>
      </c>
      <c r="U116" s="354">
        <v>0</v>
      </c>
      <c r="V116" s="354">
        <v>24</v>
      </c>
      <c r="W116" s="354">
        <v>22</v>
      </c>
      <c r="X116" s="356">
        <v>21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162</v>
      </c>
      <c r="C117" s="256">
        <f t="shared" ca="1" si="39"/>
        <v>162</v>
      </c>
      <c r="E117" s="353">
        <v>7</v>
      </c>
      <c r="F117" s="354" t="s">
        <v>826</v>
      </c>
      <c r="G117" s="354" t="s">
        <v>769</v>
      </c>
      <c r="H117" s="362">
        <v>0.33</v>
      </c>
      <c r="I117" s="354">
        <v>0</v>
      </c>
      <c r="J117" s="354">
        <v>0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162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353">
        <v>8</v>
      </c>
      <c r="F118" s="354" t="s">
        <v>784</v>
      </c>
      <c r="G118" s="354" t="s">
        <v>769</v>
      </c>
      <c r="H118" s="362">
        <v>16.22</v>
      </c>
      <c r="I118" s="354">
        <v>1</v>
      </c>
      <c r="J118" s="354">
        <v>0</v>
      </c>
      <c r="K118" s="354">
        <v>0</v>
      </c>
      <c r="L118" s="354">
        <v>0</v>
      </c>
      <c r="M118" s="354">
        <v>1</v>
      </c>
      <c r="N118" s="354">
        <v>0</v>
      </c>
      <c r="O118" s="354">
        <v>0</v>
      </c>
      <c r="P118" s="354">
        <v>0</v>
      </c>
      <c r="Q118" s="354">
        <v>0</v>
      </c>
      <c r="R118" s="354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49" t="s">
        <v>749</v>
      </c>
      <c r="F125" s="1150" t="s">
        <v>750</v>
      </c>
      <c r="G125" s="1150" t="s">
        <v>751</v>
      </c>
      <c r="H125" s="1150" t="s">
        <v>752</v>
      </c>
      <c r="I125" s="1150" t="s">
        <v>753</v>
      </c>
      <c r="J125" s="1150" t="s">
        <v>754</v>
      </c>
      <c r="K125" s="1150" t="s">
        <v>755</v>
      </c>
      <c r="L125" s="1150"/>
      <c r="M125" s="1150"/>
      <c r="N125" s="1150"/>
      <c r="O125" s="1150"/>
      <c r="P125" s="1150"/>
      <c r="Q125" s="1150"/>
      <c r="R125" s="1150"/>
      <c r="S125" s="1150"/>
      <c r="T125" s="1150"/>
      <c r="U125" s="1150"/>
      <c r="V125" s="1150"/>
      <c r="W125" s="1150"/>
      <c r="X125" s="115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9">
        <v>8</v>
      </c>
      <c r="F126" s="1160">
        <v>10</v>
      </c>
      <c r="G126" s="1153">
        <v>8</v>
      </c>
      <c r="H126" s="1153">
        <v>4</v>
      </c>
      <c r="I126" s="1154">
        <v>22</v>
      </c>
      <c r="J126" s="1154">
        <v>13</v>
      </c>
      <c r="K126" s="1153">
        <v>87</v>
      </c>
      <c r="L126" s="1153"/>
      <c r="M126" s="1153"/>
      <c r="N126" s="1153"/>
      <c r="O126" s="1153"/>
      <c r="P126" s="1153"/>
      <c r="Q126" s="1153"/>
      <c r="R126" s="1153"/>
      <c r="S126" s="1153"/>
      <c r="T126" s="1153"/>
      <c r="U126" s="1153"/>
      <c r="V126" s="1153"/>
      <c r="W126" s="1153"/>
      <c r="X126" s="1155"/>
      <c r="AA126" s="256">
        <f>IF(E126=D123,0,1)</f>
        <v>0</v>
      </c>
    </row>
    <row r="127" spans="2:28" x14ac:dyDescent="0.25">
      <c r="E127" s="1152" t="s">
        <v>581</v>
      </c>
      <c r="F127" s="1153" t="s">
        <v>63</v>
      </c>
      <c r="G127" s="1153" t="s">
        <v>756</v>
      </c>
      <c r="H127" s="1153" t="s">
        <v>757</v>
      </c>
      <c r="I127" s="1154" t="s">
        <v>66</v>
      </c>
      <c r="J127" s="1154" t="s">
        <v>67</v>
      </c>
      <c r="K127" s="1153" t="s">
        <v>68</v>
      </c>
      <c r="L127" s="1153" t="s">
        <v>69</v>
      </c>
      <c r="M127" s="1153" t="s">
        <v>22</v>
      </c>
      <c r="N127" s="1153" t="s">
        <v>758</v>
      </c>
      <c r="O127" s="1153" t="s">
        <v>759</v>
      </c>
      <c r="P127" s="1153" t="s">
        <v>760</v>
      </c>
      <c r="Q127" s="1153" t="s">
        <v>761</v>
      </c>
      <c r="R127" s="1153" t="s">
        <v>762</v>
      </c>
      <c r="S127" s="1153" t="s">
        <v>763</v>
      </c>
      <c r="T127" s="1153" t="s">
        <v>764</v>
      </c>
      <c r="U127" s="1153" t="s">
        <v>765</v>
      </c>
      <c r="V127" s="1153" t="s">
        <v>766</v>
      </c>
      <c r="W127" s="1153" t="s">
        <v>767</v>
      </c>
      <c r="X127" s="1155" t="s">
        <v>768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152">
        <v>1</v>
      </c>
      <c r="F128" s="1153" t="s">
        <v>725</v>
      </c>
      <c r="G128" s="1153" t="s">
        <v>769</v>
      </c>
      <c r="H128" s="1161">
        <v>26.99</v>
      </c>
      <c r="I128" s="1153">
        <v>8</v>
      </c>
      <c r="J128" s="1153">
        <v>0</v>
      </c>
      <c r="K128" s="1153">
        <v>0</v>
      </c>
      <c r="L128" s="1153">
        <v>1</v>
      </c>
      <c r="M128" s="1153">
        <v>1</v>
      </c>
      <c r="N128" s="1153">
        <v>100</v>
      </c>
      <c r="O128" s="1153">
        <v>0</v>
      </c>
      <c r="P128" s="1153">
        <v>0</v>
      </c>
      <c r="Q128" s="1153">
        <v>96</v>
      </c>
      <c r="R128" s="1153">
        <v>0</v>
      </c>
      <c r="S128" s="1153">
        <v>0</v>
      </c>
      <c r="T128" s="1153">
        <v>0</v>
      </c>
      <c r="U128" s="1153">
        <v>0</v>
      </c>
      <c r="V128" s="1153">
        <v>17</v>
      </c>
      <c r="W128" s="1153">
        <v>0</v>
      </c>
      <c r="X128" s="1155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152">
        <v>2</v>
      </c>
      <c r="F129" s="1153" t="s">
        <v>718</v>
      </c>
      <c r="G129" s="1153" t="s">
        <v>769</v>
      </c>
      <c r="H129" s="1161">
        <v>25.01</v>
      </c>
      <c r="I129" s="1153">
        <v>4</v>
      </c>
      <c r="J129" s="1153">
        <v>3</v>
      </c>
      <c r="K129" s="1153">
        <v>0</v>
      </c>
      <c r="L129" s="1153">
        <v>0</v>
      </c>
      <c r="M129" s="1153">
        <v>1</v>
      </c>
      <c r="N129" s="1153">
        <v>0</v>
      </c>
      <c r="O129" s="1153">
        <v>20</v>
      </c>
      <c r="P129" s="1153">
        <v>0</v>
      </c>
      <c r="Q129" s="1153">
        <v>0</v>
      </c>
      <c r="R129" s="1153">
        <v>0</v>
      </c>
      <c r="S129" s="1153">
        <v>0</v>
      </c>
      <c r="T129" s="1153">
        <v>22</v>
      </c>
      <c r="U129" s="1153">
        <v>0</v>
      </c>
      <c r="V129" s="1153">
        <v>0</v>
      </c>
      <c r="W129" s="1153">
        <v>0</v>
      </c>
      <c r="X129" s="1155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152">
        <v>3</v>
      </c>
      <c r="F130" s="1153" t="s">
        <v>772</v>
      </c>
      <c r="G130" s="1153" t="s">
        <v>770</v>
      </c>
      <c r="H130" s="1161">
        <v>25.47</v>
      </c>
      <c r="I130" s="1153">
        <v>7</v>
      </c>
      <c r="J130" s="1153">
        <v>1</v>
      </c>
      <c r="K130" s="1153">
        <v>0</v>
      </c>
      <c r="L130" s="1153">
        <v>1</v>
      </c>
      <c r="M130" s="1153">
        <v>1</v>
      </c>
      <c r="N130" s="1153">
        <v>0</v>
      </c>
      <c r="O130" s="1153">
        <v>14</v>
      </c>
      <c r="P130" s="1153">
        <v>111</v>
      </c>
      <c r="Q130" s="1153">
        <v>8</v>
      </c>
      <c r="R130" s="1153">
        <v>0</v>
      </c>
      <c r="S130" s="1153">
        <v>0</v>
      </c>
      <c r="T130" s="1153">
        <v>22</v>
      </c>
      <c r="U130" s="1153">
        <v>18</v>
      </c>
      <c r="V130" s="1153">
        <v>19</v>
      </c>
      <c r="W130" s="1153">
        <v>0</v>
      </c>
      <c r="X130" s="115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184</v>
      </c>
      <c r="C131" s="256">
        <f t="shared" ca="1" si="45"/>
        <v>184</v>
      </c>
      <c r="E131" s="1152">
        <v>4</v>
      </c>
      <c r="F131" s="1153" t="s">
        <v>599</v>
      </c>
      <c r="G131" s="1153" t="s">
        <v>770</v>
      </c>
      <c r="H131" s="1161">
        <v>28.11</v>
      </c>
      <c r="I131" s="1153">
        <v>6</v>
      </c>
      <c r="J131" s="1153">
        <v>2</v>
      </c>
      <c r="K131" s="1153">
        <v>2</v>
      </c>
      <c r="L131" s="1153">
        <v>1</v>
      </c>
      <c r="M131" s="1153">
        <v>1</v>
      </c>
      <c r="N131" s="1153">
        <v>0</v>
      </c>
      <c r="O131" s="1153">
        <v>24</v>
      </c>
      <c r="P131" s="1153">
        <v>0</v>
      </c>
      <c r="Q131" s="1153">
        <v>20</v>
      </c>
      <c r="R131" s="1153">
        <v>41</v>
      </c>
      <c r="S131" s="1153">
        <v>0</v>
      </c>
      <c r="T131" s="1153">
        <v>18</v>
      </c>
      <c r="U131" s="1153">
        <v>0</v>
      </c>
      <c r="V131" s="1153">
        <v>20</v>
      </c>
      <c r="W131" s="1153">
        <v>12</v>
      </c>
      <c r="X131" s="1155">
        <v>0</v>
      </c>
      <c r="Y131" s="256">
        <f t="shared" ca="1" si="43"/>
        <v>184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152">
        <v>5</v>
      </c>
      <c r="F132" s="1153" t="s">
        <v>771</v>
      </c>
      <c r="G132" s="1153" t="s">
        <v>769</v>
      </c>
      <c r="H132" s="1161">
        <v>24.73</v>
      </c>
      <c r="I132" s="1153">
        <v>5</v>
      </c>
      <c r="J132" s="1153">
        <v>2</v>
      </c>
      <c r="K132" s="1153">
        <v>0</v>
      </c>
      <c r="L132" s="1153">
        <v>1</v>
      </c>
      <c r="M132" s="1153">
        <v>1</v>
      </c>
      <c r="N132" s="1153">
        <v>20</v>
      </c>
      <c r="O132" s="1153">
        <v>0</v>
      </c>
      <c r="P132" s="1153">
        <v>57</v>
      </c>
      <c r="Q132" s="1153">
        <v>40</v>
      </c>
      <c r="R132" s="1153">
        <v>0</v>
      </c>
      <c r="S132" s="1153">
        <v>0</v>
      </c>
      <c r="T132" s="1153">
        <v>0</v>
      </c>
      <c r="U132" s="1153">
        <v>18</v>
      </c>
      <c r="V132" s="1153">
        <v>20</v>
      </c>
      <c r="W132" s="1153">
        <v>0</v>
      </c>
      <c r="X132" s="1155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152">
        <v>6</v>
      </c>
      <c r="F133" s="1153" t="s">
        <v>596</v>
      </c>
      <c r="G133" s="1153" t="s">
        <v>770</v>
      </c>
      <c r="H133" s="1161">
        <v>25.47</v>
      </c>
      <c r="I133" s="1153">
        <v>7</v>
      </c>
      <c r="J133" s="1153">
        <v>1</v>
      </c>
      <c r="K133" s="1153">
        <v>2</v>
      </c>
      <c r="L133" s="1153">
        <v>2</v>
      </c>
      <c r="M133" s="1153">
        <v>1</v>
      </c>
      <c r="N133" s="1153">
        <v>52</v>
      </c>
      <c r="O133" s="1153">
        <v>8</v>
      </c>
      <c r="P133" s="1153">
        <v>38</v>
      </c>
      <c r="Q133" s="1153">
        <v>6</v>
      </c>
      <c r="R133" s="1153">
        <v>0</v>
      </c>
      <c r="S133" s="1153">
        <v>0</v>
      </c>
      <c r="T133" s="1153">
        <v>20</v>
      </c>
      <c r="U133" s="1153">
        <v>18</v>
      </c>
      <c r="V133" s="1153">
        <v>21</v>
      </c>
      <c r="W133" s="1153">
        <v>0</v>
      </c>
      <c r="X133" s="1155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1152">
        <v>7</v>
      </c>
      <c r="F134" s="1153" t="s">
        <v>814</v>
      </c>
      <c r="G134" s="1153" t="s">
        <v>770</v>
      </c>
      <c r="H134" s="1161">
        <v>22.2</v>
      </c>
      <c r="I134" s="1153">
        <v>7</v>
      </c>
      <c r="J134" s="1153">
        <v>0</v>
      </c>
      <c r="K134" s="1153">
        <v>0</v>
      </c>
      <c r="L134" s="1153">
        <v>1</v>
      </c>
      <c r="M134" s="1153">
        <v>1</v>
      </c>
      <c r="N134" s="1153">
        <v>0</v>
      </c>
      <c r="O134" s="1153">
        <v>0</v>
      </c>
      <c r="P134" s="1153">
        <v>40</v>
      </c>
      <c r="Q134" s="1153">
        <v>4</v>
      </c>
      <c r="R134" s="1153">
        <v>100</v>
      </c>
      <c r="S134" s="1153">
        <v>0</v>
      </c>
      <c r="T134" s="1153">
        <v>0</v>
      </c>
      <c r="U134" s="1153">
        <v>21</v>
      </c>
      <c r="V134" s="1153">
        <v>26</v>
      </c>
      <c r="W134" s="1153">
        <v>18</v>
      </c>
      <c r="X134" s="1155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152">
        <v>8</v>
      </c>
      <c r="F135" s="1153" t="s">
        <v>597</v>
      </c>
      <c r="G135" s="1153" t="s">
        <v>770</v>
      </c>
      <c r="H135" s="1161">
        <v>30.27</v>
      </c>
      <c r="I135" s="1153">
        <v>4</v>
      </c>
      <c r="J135" s="1153">
        <v>3</v>
      </c>
      <c r="K135" s="1153">
        <v>1</v>
      </c>
      <c r="L135" s="1153">
        <v>1</v>
      </c>
      <c r="M135" s="1153">
        <v>1</v>
      </c>
      <c r="N135" s="1153">
        <v>0</v>
      </c>
      <c r="O135" s="1153">
        <v>83</v>
      </c>
      <c r="P135" s="1153">
        <v>0</v>
      </c>
      <c r="Q135" s="1153">
        <v>96</v>
      </c>
      <c r="R135" s="1153">
        <v>80</v>
      </c>
      <c r="S135" s="1153">
        <v>0</v>
      </c>
      <c r="T135" s="1153">
        <v>11</v>
      </c>
      <c r="U135" s="1153">
        <v>0</v>
      </c>
      <c r="V135" s="1153">
        <v>18</v>
      </c>
      <c r="W135" s="1153">
        <v>18</v>
      </c>
      <c r="X135" s="1155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152">
        <v>9</v>
      </c>
      <c r="F136" s="1153" t="s">
        <v>1</v>
      </c>
      <c r="G136" s="1153"/>
      <c r="H136" s="1161"/>
      <c r="I136" s="1153">
        <v>0</v>
      </c>
      <c r="J136" s="1153">
        <v>0</v>
      </c>
      <c r="K136" s="1153">
        <v>0</v>
      </c>
      <c r="L136" s="1153">
        <v>0</v>
      </c>
      <c r="M136" s="1153">
        <v>0</v>
      </c>
      <c r="N136" s="1153">
        <v>0</v>
      </c>
      <c r="O136" s="1153">
        <v>0</v>
      </c>
      <c r="P136" s="1153">
        <v>0</v>
      </c>
      <c r="Q136" s="1153">
        <v>0</v>
      </c>
      <c r="R136" s="1153">
        <v>0</v>
      </c>
      <c r="S136" s="1153">
        <v>0</v>
      </c>
      <c r="T136" s="1153">
        <v>0</v>
      </c>
      <c r="U136" s="1153">
        <v>0</v>
      </c>
      <c r="V136" s="1153">
        <v>0</v>
      </c>
      <c r="W136" s="1153">
        <v>0</v>
      </c>
      <c r="X136" s="1155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56">
        <v>10</v>
      </c>
      <c r="F137" s="1157" t="s">
        <v>1</v>
      </c>
      <c r="G137" s="1157"/>
      <c r="H137" s="1162"/>
      <c r="I137" s="1157">
        <v>0</v>
      </c>
      <c r="J137" s="1157">
        <v>0</v>
      </c>
      <c r="K137" s="1157">
        <v>0</v>
      </c>
      <c r="L137" s="1157">
        <v>0</v>
      </c>
      <c r="M137" s="1157">
        <v>0</v>
      </c>
      <c r="N137" s="1157">
        <v>0</v>
      </c>
      <c r="O137" s="1157">
        <v>0</v>
      </c>
      <c r="P137" s="1157">
        <v>0</v>
      </c>
      <c r="Q137" s="1157">
        <v>0</v>
      </c>
      <c r="R137" s="1157">
        <v>0</v>
      </c>
      <c r="S137" s="1157">
        <v>0</v>
      </c>
      <c r="T137" s="1157">
        <v>0</v>
      </c>
      <c r="U137" s="1157">
        <v>0</v>
      </c>
      <c r="V137" s="1157">
        <v>0</v>
      </c>
      <c r="W137" s="1157">
        <v>0</v>
      </c>
      <c r="X137" s="115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205" t="s">
        <v>749</v>
      </c>
      <c r="F142" s="1206" t="s">
        <v>750</v>
      </c>
      <c r="G142" s="1206" t="s">
        <v>751</v>
      </c>
      <c r="H142" s="1206" t="s">
        <v>752</v>
      </c>
      <c r="I142" s="1206" t="s">
        <v>753</v>
      </c>
      <c r="J142" s="1206" t="s">
        <v>754</v>
      </c>
      <c r="K142" s="1206" t="s">
        <v>755</v>
      </c>
      <c r="L142" s="1206"/>
      <c r="M142" s="1206"/>
      <c r="N142" s="1206"/>
      <c r="O142" s="1206"/>
      <c r="P142" s="1206"/>
      <c r="Q142" s="1206"/>
      <c r="R142" s="1206"/>
      <c r="S142" s="1206"/>
      <c r="T142" s="1206"/>
      <c r="U142" s="1206"/>
      <c r="V142" s="1206"/>
      <c r="W142" s="1206"/>
      <c r="X142" s="120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15">
        <v>9</v>
      </c>
      <c r="F143" s="1216">
        <v>3</v>
      </c>
      <c r="G143" s="1209">
        <v>7</v>
      </c>
      <c r="H143" s="1209">
        <v>5</v>
      </c>
      <c r="I143" s="1210">
        <v>21</v>
      </c>
      <c r="J143" s="1210">
        <v>15</v>
      </c>
      <c r="K143" s="1209">
        <v>62</v>
      </c>
      <c r="L143" s="1209"/>
      <c r="M143" s="1209"/>
      <c r="N143" s="1209"/>
      <c r="O143" s="1209"/>
      <c r="P143" s="1209"/>
      <c r="Q143" s="1209"/>
      <c r="R143" s="1209"/>
      <c r="S143" s="1209"/>
      <c r="T143" s="1209"/>
      <c r="U143" s="1209"/>
      <c r="V143" s="1209"/>
      <c r="W143" s="1209"/>
      <c r="X143" s="1211"/>
      <c r="AA143" s="256">
        <f>IF(E143=D140,0,1)</f>
        <v>0</v>
      </c>
    </row>
    <row r="144" spans="2:28" x14ac:dyDescent="0.25">
      <c r="E144" s="1208" t="s">
        <v>581</v>
      </c>
      <c r="F144" s="1209" t="s">
        <v>63</v>
      </c>
      <c r="G144" s="1209" t="s">
        <v>756</v>
      </c>
      <c r="H144" s="1209" t="s">
        <v>757</v>
      </c>
      <c r="I144" s="1210" t="s">
        <v>66</v>
      </c>
      <c r="J144" s="1210" t="s">
        <v>67</v>
      </c>
      <c r="K144" s="1209" t="s">
        <v>68</v>
      </c>
      <c r="L144" s="1209" t="s">
        <v>69</v>
      </c>
      <c r="M144" s="1209" t="s">
        <v>22</v>
      </c>
      <c r="N144" s="1209" t="s">
        <v>758</v>
      </c>
      <c r="O144" s="1209" t="s">
        <v>759</v>
      </c>
      <c r="P144" s="1209" t="s">
        <v>760</v>
      </c>
      <c r="Q144" s="1209" t="s">
        <v>761</v>
      </c>
      <c r="R144" s="1209" t="s">
        <v>762</v>
      </c>
      <c r="S144" s="1209" t="s">
        <v>763</v>
      </c>
      <c r="T144" s="1209" t="s">
        <v>764</v>
      </c>
      <c r="U144" s="1209" t="s">
        <v>765</v>
      </c>
      <c r="V144" s="1209" t="s">
        <v>766</v>
      </c>
      <c r="W144" s="1209" t="s">
        <v>767</v>
      </c>
      <c r="X144" s="1211" t="s">
        <v>768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208">
        <v>1</v>
      </c>
      <c r="F145" s="1209" t="s">
        <v>606</v>
      </c>
      <c r="G145" s="1209" t="s">
        <v>769</v>
      </c>
      <c r="H145" s="1217">
        <v>24.74</v>
      </c>
      <c r="I145" s="1209">
        <v>2</v>
      </c>
      <c r="J145" s="1209">
        <v>2</v>
      </c>
      <c r="K145" s="1209">
        <v>1</v>
      </c>
      <c r="L145" s="1209">
        <v>1</v>
      </c>
      <c r="M145" s="1209">
        <v>1</v>
      </c>
      <c r="N145" s="1209">
        <v>86</v>
      </c>
      <c r="O145" s="1209">
        <v>0</v>
      </c>
      <c r="P145" s="1209">
        <v>32</v>
      </c>
      <c r="Q145" s="1209">
        <v>70</v>
      </c>
      <c r="R145" s="1209">
        <v>0</v>
      </c>
      <c r="S145" s="1209">
        <v>0</v>
      </c>
      <c r="T145" s="1209">
        <v>0</v>
      </c>
      <c r="U145" s="1209">
        <v>16</v>
      </c>
      <c r="V145" s="1209">
        <v>17</v>
      </c>
      <c r="W145" s="1209">
        <v>0</v>
      </c>
      <c r="X145" s="1211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1208">
        <v>2</v>
      </c>
      <c r="F146" s="1209" t="s">
        <v>600</v>
      </c>
      <c r="G146" s="1209" t="s">
        <v>769</v>
      </c>
      <c r="H146" s="1217">
        <v>21.66</v>
      </c>
      <c r="I146" s="1209">
        <v>2</v>
      </c>
      <c r="J146" s="1209">
        <v>2</v>
      </c>
      <c r="K146" s="1209">
        <v>0</v>
      </c>
      <c r="L146" s="1209">
        <v>0</v>
      </c>
      <c r="M146" s="1209">
        <v>1</v>
      </c>
      <c r="N146" s="1209">
        <v>0</v>
      </c>
      <c r="O146" s="1209">
        <v>67</v>
      </c>
      <c r="P146" s="1209">
        <v>0</v>
      </c>
      <c r="Q146" s="1209">
        <v>0</v>
      </c>
      <c r="R146" s="1209">
        <v>12</v>
      </c>
      <c r="S146" s="1209">
        <v>0</v>
      </c>
      <c r="T146" s="1209">
        <v>21</v>
      </c>
      <c r="U146" s="1209">
        <v>0</v>
      </c>
      <c r="V146" s="1209">
        <v>0</v>
      </c>
      <c r="W146" s="1209">
        <v>22</v>
      </c>
      <c r="X146" s="121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208">
        <v>3</v>
      </c>
      <c r="F147" s="1209" t="s">
        <v>787</v>
      </c>
      <c r="G147" s="1209" t="s">
        <v>770</v>
      </c>
      <c r="H147" s="1217">
        <v>21.37</v>
      </c>
      <c r="I147" s="1209">
        <v>1</v>
      </c>
      <c r="J147" s="1209">
        <v>1</v>
      </c>
      <c r="K147" s="1209">
        <v>0</v>
      </c>
      <c r="L147" s="1209">
        <v>1</v>
      </c>
      <c r="M147" s="1209">
        <v>1</v>
      </c>
      <c r="N147" s="1209">
        <v>0</v>
      </c>
      <c r="O147" s="1209">
        <v>0</v>
      </c>
      <c r="P147" s="1209">
        <v>48</v>
      </c>
      <c r="Q147" s="1209">
        <v>98</v>
      </c>
      <c r="R147" s="1209">
        <v>12</v>
      </c>
      <c r="S147" s="1209">
        <v>0</v>
      </c>
      <c r="T147" s="1209">
        <v>0</v>
      </c>
      <c r="U147" s="1209">
        <v>23</v>
      </c>
      <c r="V147" s="1209">
        <v>21</v>
      </c>
      <c r="W147" s="1209">
        <v>26</v>
      </c>
      <c r="X147" s="121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208">
        <v>4</v>
      </c>
      <c r="F148" s="1209" t="s">
        <v>786</v>
      </c>
      <c r="G148" s="1209" t="s">
        <v>770</v>
      </c>
      <c r="H148" s="1217">
        <v>24.64</v>
      </c>
      <c r="I148" s="1209">
        <v>4</v>
      </c>
      <c r="J148" s="1209">
        <v>1</v>
      </c>
      <c r="K148" s="1209">
        <v>0</v>
      </c>
      <c r="L148" s="1209">
        <v>2</v>
      </c>
      <c r="M148" s="1209">
        <v>1</v>
      </c>
      <c r="N148" s="1209">
        <v>2</v>
      </c>
      <c r="O148" s="1209">
        <v>44</v>
      </c>
      <c r="P148" s="1209">
        <v>38</v>
      </c>
      <c r="Q148" s="1209">
        <v>10</v>
      </c>
      <c r="R148" s="1209">
        <v>0</v>
      </c>
      <c r="S148" s="1209">
        <v>0</v>
      </c>
      <c r="T148" s="1209">
        <v>17</v>
      </c>
      <c r="U148" s="1209">
        <v>25</v>
      </c>
      <c r="V148" s="1209">
        <v>19</v>
      </c>
      <c r="W148" s="1209">
        <v>0</v>
      </c>
      <c r="X148" s="1211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204</v>
      </c>
      <c r="C149" s="256">
        <f t="shared" ca="1" si="51"/>
        <v>204</v>
      </c>
      <c r="E149" s="1208">
        <v>5</v>
      </c>
      <c r="F149" s="1209" t="s">
        <v>603</v>
      </c>
      <c r="G149" s="1209" t="s">
        <v>769</v>
      </c>
      <c r="H149" s="1217">
        <v>25.42</v>
      </c>
      <c r="I149" s="1209">
        <v>6</v>
      </c>
      <c r="J149" s="1209">
        <v>1</v>
      </c>
      <c r="K149" s="1209">
        <v>0</v>
      </c>
      <c r="L149" s="1209">
        <v>0</v>
      </c>
      <c r="M149" s="1209">
        <v>1</v>
      </c>
      <c r="N149" s="1209">
        <v>0</v>
      </c>
      <c r="O149" s="1209">
        <v>0</v>
      </c>
      <c r="P149" s="1209">
        <v>0</v>
      </c>
      <c r="Q149" s="1209">
        <v>0</v>
      </c>
      <c r="R149" s="1209">
        <v>0</v>
      </c>
      <c r="S149" s="1209">
        <v>0</v>
      </c>
      <c r="T149" s="1209">
        <v>0</v>
      </c>
      <c r="U149" s="1209">
        <v>0</v>
      </c>
      <c r="V149" s="1209">
        <v>0</v>
      </c>
      <c r="W149" s="1209">
        <v>0</v>
      </c>
      <c r="X149" s="1211">
        <v>0</v>
      </c>
      <c r="Y149" s="256">
        <f t="shared" ca="1" si="49"/>
        <v>204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208">
        <v>6</v>
      </c>
      <c r="F150" s="1209" t="s">
        <v>605</v>
      </c>
      <c r="G150" s="1209" t="s">
        <v>769</v>
      </c>
      <c r="H150" s="1217">
        <v>19.52</v>
      </c>
      <c r="I150" s="1209">
        <v>7</v>
      </c>
      <c r="J150" s="1209">
        <v>1</v>
      </c>
      <c r="K150" s="1209">
        <v>0</v>
      </c>
      <c r="L150" s="1209">
        <v>1</v>
      </c>
      <c r="M150" s="1209">
        <v>1</v>
      </c>
      <c r="N150" s="1209">
        <v>20</v>
      </c>
      <c r="O150" s="1209">
        <v>90</v>
      </c>
      <c r="P150" s="1209">
        <v>0</v>
      </c>
      <c r="Q150" s="1209">
        <v>9</v>
      </c>
      <c r="R150" s="1209">
        <v>0</v>
      </c>
      <c r="S150" s="1209">
        <v>0</v>
      </c>
      <c r="T150" s="1209">
        <v>18</v>
      </c>
      <c r="U150" s="1209">
        <v>0</v>
      </c>
      <c r="V150" s="1209">
        <v>30</v>
      </c>
      <c r="W150" s="1209">
        <v>0</v>
      </c>
      <c r="X150" s="1211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1208">
        <v>7</v>
      </c>
      <c r="F151" s="1209" t="s">
        <v>604</v>
      </c>
      <c r="G151" s="1209" t="s">
        <v>770</v>
      </c>
      <c r="H151" s="1217">
        <v>21.78</v>
      </c>
      <c r="I151" s="1209">
        <v>7</v>
      </c>
      <c r="J151" s="1209">
        <v>0</v>
      </c>
      <c r="K151" s="1209">
        <v>0</v>
      </c>
      <c r="L151" s="1209">
        <v>1</v>
      </c>
      <c r="M151" s="1209">
        <v>1</v>
      </c>
      <c r="N151" s="1209">
        <v>0</v>
      </c>
      <c r="O151" s="1209">
        <v>55</v>
      </c>
      <c r="P151" s="1209">
        <v>53</v>
      </c>
      <c r="Q151" s="1209">
        <v>6</v>
      </c>
      <c r="R151" s="1209">
        <v>0</v>
      </c>
      <c r="S151" s="1209">
        <v>0</v>
      </c>
      <c r="T151" s="1209">
        <v>24</v>
      </c>
      <c r="U151" s="1209">
        <v>23</v>
      </c>
      <c r="V151" s="1209">
        <v>22</v>
      </c>
      <c r="W151" s="1209">
        <v>0</v>
      </c>
      <c r="X151" s="121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208">
        <v>8</v>
      </c>
      <c r="F152" s="1209" t="s">
        <v>632</v>
      </c>
      <c r="G152" s="1209" t="s">
        <v>770</v>
      </c>
      <c r="H152" s="1217">
        <v>28.06</v>
      </c>
      <c r="I152" s="1209">
        <v>7</v>
      </c>
      <c r="J152" s="1209">
        <v>2</v>
      </c>
      <c r="K152" s="1209">
        <v>1</v>
      </c>
      <c r="L152" s="1209">
        <v>1</v>
      </c>
      <c r="M152" s="1209">
        <v>1</v>
      </c>
      <c r="N152" s="1209">
        <v>0</v>
      </c>
      <c r="O152" s="1209">
        <v>0</v>
      </c>
      <c r="P152" s="1209">
        <v>40</v>
      </c>
      <c r="Q152" s="1209">
        <v>24</v>
      </c>
      <c r="R152" s="1209">
        <v>50</v>
      </c>
      <c r="S152" s="1209">
        <v>0</v>
      </c>
      <c r="T152" s="1209">
        <v>0</v>
      </c>
      <c r="U152" s="1209">
        <v>17</v>
      </c>
      <c r="V152" s="1209">
        <v>18</v>
      </c>
      <c r="W152" s="1209">
        <v>17</v>
      </c>
      <c r="X152" s="121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208">
        <v>9</v>
      </c>
      <c r="F153" s="1209" t="s">
        <v>1</v>
      </c>
      <c r="G153" s="1209"/>
      <c r="H153" s="1217"/>
      <c r="I153" s="1209">
        <v>0</v>
      </c>
      <c r="J153" s="1209">
        <v>0</v>
      </c>
      <c r="K153" s="1209">
        <v>0</v>
      </c>
      <c r="L153" s="1209">
        <v>0</v>
      </c>
      <c r="M153" s="1209">
        <v>0</v>
      </c>
      <c r="N153" s="1209">
        <v>0</v>
      </c>
      <c r="O153" s="1209">
        <v>0</v>
      </c>
      <c r="P153" s="1209">
        <v>0</v>
      </c>
      <c r="Q153" s="1209">
        <v>0</v>
      </c>
      <c r="R153" s="1209">
        <v>0</v>
      </c>
      <c r="S153" s="1209">
        <v>0</v>
      </c>
      <c r="T153" s="1209">
        <v>0</v>
      </c>
      <c r="U153" s="1209">
        <v>0</v>
      </c>
      <c r="V153" s="1209">
        <v>0</v>
      </c>
      <c r="W153" s="1209">
        <v>0</v>
      </c>
      <c r="X153" s="121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12">
        <v>10</v>
      </c>
      <c r="F154" s="1213" t="s">
        <v>1</v>
      </c>
      <c r="G154" s="1213"/>
      <c r="H154" s="1218"/>
      <c r="I154" s="1213">
        <v>0</v>
      </c>
      <c r="J154" s="1213">
        <v>0</v>
      </c>
      <c r="K154" s="1213">
        <v>0</v>
      </c>
      <c r="L154" s="1213">
        <v>0</v>
      </c>
      <c r="M154" s="1213">
        <v>0</v>
      </c>
      <c r="N154" s="1213">
        <v>0</v>
      </c>
      <c r="O154" s="1213">
        <v>0</v>
      </c>
      <c r="P154" s="1213">
        <v>0</v>
      </c>
      <c r="Q154" s="1213">
        <v>0</v>
      </c>
      <c r="R154" s="1213">
        <v>0</v>
      </c>
      <c r="S154" s="1213">
        <v>0</v>
      </c>
      <c r="T154" s="1213">
        <v>0</v>
      </c>
      <c r="U154" s="1213">
        <v>0</v>
      </c>
      <c r="V154" s="1213">
        <v>0</v>
      </c>
      <c r="W154" s="1213">
        <v>0</v>
      </c>
      <c r="X154" s="121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77" t="s">
        <v>749</v>
      </c>
      <c r="F159" s="1178" t="s">
        <v>750</v>
      </c>
      <c r="G159" s="1178" t="s">
        <v>751</v>
      </c>
      <c r="H159" s="1178" t="s">
        <v>752</v>
      </c>
      <c r="I159" s="1178" t="s">
        <v>753</v>
      </c>
      <c r="J159" s="1178" t="s">
        <v>754</v>
      </c>
      <c r="K159" s="1178" t="s">
        <v>755</v>
      </c>
      <c r="L159" s="1178"/>
      <c r="M159" s="1178"/>
      <c r="N159" s="1178"/>
      <c r="O159" s="1178"/>
      <c r="P159" s="1178"/>
      <c r="Q159" s="1178"/>
      <c r="R159" s="1178"/>
      <c r="S159" s="1178"/>
      <c r="T159" s="1178"/>
      <c r="U159" s="1178"/>
      <c r="V159" s="1178"/>
      <c r="W159" s="1178"/>
      <c r="X159" s="117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87"/>
      <c r="F160" s="1188"/>
      <c r="G160" s="1181">
        <v>4</v>
      </c>
      <c r="H160" s="1181">
        <v>8</v>
      </c>
      <c r="I160" s="1182">
        <v>13</v>
      </c>
      <c r="J160" s="1182">
        <v>22</v>
      </c>
      <c r="K160" s="1181">
        <v>70</v>
      </c>
      <c r="L160" s="1181"/>
      <c r="M160" s="1181"/>
      <c r="N160" s="1181"/>
      <c r="O160" s="1181"/>
      <c r="P160" s="1181"/>
      <c r="Q160" s="1181"/>
      <c r="R160" s="1181"/>
      <c r="S160" s="1181"/>
      <c r="T160" s="1181"/>
      <c r="U160" s="1181"/>
      <c r="V160" s="1181"/>
      <c r="W160" s="1181"/>
      <c r="X160" s="1183"/>
      <c r="AA160" s="256">
        <f>IF(E160=D157,0,1)</f>
        <v>1</v>
      </c>
    </row>
    <row r="161" spans="2:28" x14ac:dyDescent="0.25">
      <c r="E161" s="1180" t="s">
        <v>581</v>
      </c>
      <c r="F161" s="1181" t="s">
        <v>63</v>
      </c>
      <c r="G161" s="1181" t="s">
        <v>756</v>
      </c>
      <c r="H161" s="1181" t="s">
        <v>757</v>
      </c>
      <c r="I161" s="1182" t="s">
        <v>66</v>
      </c>
      <c r="J161" s="1182" t="s">
        <v>67</v>
      </c>
      <c r="K161" s="1181" t="s">
        <v>68</v>
      </c>
      <c r="L161" s="1181" t="s">
        <v>69</v>
      </c>
      <c r="M161" s="1181" t="s">
        <v>22</v>
      </c>
      <c r="N161" s="1181" t="s">
        <v>758</v>
      </c>
      <c r="O161" s="1181" t="s">
        <v>759</v>
      </c>
      <c r="P161" s="1181" t="s">
        <v>760</v>
      </c>
      <c r="Q161" s="1181" t="s">
        <v>761</v>
      </c>
      <c r="R161" s="1181" t="s">
        <v>762</v>
      </c>
      <c r="S161" s="1181" t="s">
        <v>763</v>
      </c>
      <c r="T161" s="1181" t="s">
        <v>764</v>
      </c>
      <c r="U161" s="1181" t="s">
        <v>765</v>
      </c>
      <c r="V161" s="1181" t="s">
        <v>766</v>
      </c>
      <c r="W161" s="1181" t="s">
        <v>767</v>
      </c>
      <c r="X161" s="1183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80">
        <v>1</v>
      </c>
      <c r="F162" s="1181" t="s">
        <v>774</v>
      </c>
      <c r="G162" s="1181" t="s">
        <v>770</v>
      </c>
      <c r="H162" s="1189">
        <v>27.33</v>
      </c>
      <c r="I162" s="1181">
        <v>6</v>
      </c>
      <c r="J162" s="1181">
        <v>3</v>
      </c>
      <c r="K162" s="1181">
        <v>0</v>
      </c>
      <c r="L162" s="1181">
        <v>1</v>
      </c>
      <c r="M162" s="1181">
        <v>1</v>
      </c>
      <c r="N162" s="1181">
        <v>0</v>
      </c>
      <c r="O162" s="1181">
        <v>60</v>
      </c>
      <c r="P162" s="1181">
        <v>65</v>
      </c>
      <c r="Q162" s="1181">
        <v>0</v>
      </c>
      <c r="R162" s="1181">
        <v>25</v>
      </c>
      <c r="S162" s="1181">
        <v>0</v>
      </c>
      <c r="T162" s="1181">
        <v>20</v>
      </c>
      <c r="U162" s="1181">
        <v>14</v>
      </c>
      <c r="V162" s="1181">
        <v>0</v>
      </c>
      <c r="W162" s="1181">
        <v>17</v>
      </c>
      <c r="X162" s="118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80">
        <v>2</v>
      </c>
      <c r="F163" s="1181" t="s">
        <v>712</v>
      </c>
      <c r="G163" s="1181" t="s">
        <v>770</v>
      </c>
      <c r="H163" s="1189">
        <v>26.7</v>
      </c>
      <c r="I163" s="1181">
        <v>5</v>
      </c>
      <c r="J163" s="1181">
        <v>2</v>
      </c>
      <c r="K163" s="1181">
        <v>1</v>
      </c>
      <c r="L163" s="1181">
        <v>1</v>
      </c>
      <c r="M163" s="1181">
        <v>1</v>
      </c>
      <c r="N163" s="1181">
        <v>0</v>
      </c>
      <c r="O163" s="1181">
        <v>0</v>
      </c>
      <c r="P163" s="1181">
        <v>136</v>
      </c>
      <c r="Q163" s="1181">
        <v>40</v>
      </c>
      <c r="R163" s="1181">
        <v>65</v>
      </c>
      <c r="S163" s="1181">
        <v>0</v>
      </c>
      <c r="T163" s="1181">
        <v>0</v>
      </c>
      <c r="U163" s="1181">
        <v>12</v>
      </c>
      <c r="V163" s="1181">
        <v>17</v>
      </c>
      <c r="W163" s="1181">
        <v>24</v>
      </c>
      <c r="X163" s="1183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180">
        <v>3</v>
      </c>
      <c r="F164" s="1181" t="s">
        <v>628</v>
      </c>
      <c r="G164" s="1181" t="s">
        <v>769</v>
      </c>
      <c r="H164" s="1189">
        <v>21.25</v>
      </c>
      <c r="I164" s="1181">
        <v>2</v>
      </c>
      <c r="J164" s="1181">
        <v>2</v>
      </c>
      <c r="K164" s="1181">
        <v>0</v>
      </c>
      <c r="L164" s="1181">
        <v>0</v>
      </c>
      <c r="M164" s="1181">
        <v>1</v>
      </c>
      <c r="N164" s="1181">
        <v>0</v>
      </c>
      <c r="O164" s="1181">
        <v>0</v>
      </c>
      <c r="P164" s="1181">
        <v>0</v>
      </c>
      <c r="Q164" s="1181">
        <v>0</v>
      </c>
      <c r="R164" s="1181">
        <v>0</v>
      </c>
      <c r="S164" s="1181">
        <v>0</v>
      </c>
      <c r="T164" s="1181">
        <v>0</v>
      </c>
      <c r="U164" s="1181">
        <v>0</v>
      </c>
      <c r="V164" s="1181">
        <v>0</v>
      </c>
      <c r="W164" s="1181">
        <v>0</v>
      </c>
      <c r="X164" s="118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0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180">
        <v>4</v>
      </c>
      <c r="F165" s="1181" t="s">
        <v>614</v>
      </c>
      <c r="G165" s="1181" t="s">
        <v>769</v>
      </c>
      <c r="H165" s="1189">
        <v>25.01</v>
      </c>
      <c r="I165" s="1181">
        <v>5</v>
      </c>
      <c r="J165" s="1181">
        <v>3</v>
      </c>
      <c r="K165" s="1181">
        <v>1</v>
      </c>
      <c r="L165" s="1181">
        <v>1</v>
      </c>
      <c r="M165" s="1181">
        <v>1</v>
      </c>
      <c r="N165" s="1181">
        <v>40</v>
      </c>
      <c r="O165" s="1181">
        <v>0</v>
      </c>
      <c r="P165" s="1181">
        <v>4</v>
      </c>
      <c r="Q165" s="1181">
        <v>0</v>
      </c>
      <c r="R165" s="1181">
        <v>0</v>
      </c>
      <c r="S165" s="1181">
        <v>0</v>
      </c>
      <c r="T165" s="1181">
        <v>0</v>
      </c>
      <c r="U165" s="1181">
        <v>24</v>
      </c>
      <c r="V165" s="1181">
        <v>0</v>
      </c>
      <c r="W165" s="1181">
        <v>0</v>
      </c>
      <c r="X165" s="118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180">
        <v>5</v>
      </c>
      <c r="F166" s="1181" t="s">
        <v>613</v>
      </c>
      <c r="G166" s="1181" t="s">
        <v>770</v>
      </c>
      <c r="H166" s="1189">
        <v>22.01</v>
      </c>
      <c r="I166" s="1181">
        <v>6</v>
      </c>
      <c r="J166" s="1181">
        <v>2</v>
      </c>
      <c r="K166" s="1181">
        <v>0</v>
      </c>
      <c r="L166" s="1181">
        <v>1</v>
      </c>
      <c r="M166" s="1181">
        <v>1</v>
      </c>
      <c r="N166" s="1181">
        <v>0</v>
      </c>
      <c r="O166" s="1181">
        <v>40</v>
      </c>
      <c r="P166" s="1181">
        <v>0</v>
      </c>
      <c r="Q166" s="1181">
        <v>0</v>
      </c>
      <c r="R166" s="1181">
        <v>108</v>
      </c>
      <c r="S166" s="1181">
        <v>13</v>
      </c>
      <c r="T166" s="1181">
        <v>24</v>
      </c>
      <c r="U166" s="1181">
        <v>0</v>
      </c>
      <c r="V166" s="1181">
        <v>0</v>
      </c>
      <c r="W166" s="1181">
        <v>15</v>
      </c>
      <c r="X166" s="1183">
        <v>24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180">
        <v>6</v>
      </c>
      <c r="F167" s="1181" t="s">
        <v>775</v>
      </c>
      <c r="G167" s="1181" t="s">
        <v>769</v>
      </c>
      <c r="H167" s="1189">
        <v>24.67</v>
      </c>
      <c r="I167" s="1181">
        <v>5</v>
      </c>
      <c r="J167" s="1181">
        <v>0</v>
      </c>
      <c r="K167" s="1181">
        <v>0</v>
      </c>
      <c r="L167" s="1181">
        <v>0</v>
      </c>
      <c r="M167" s="1181">
        <v>1</v>
      </c>
      <c r="N167" s="1181">
        <v>0</v>
      </c>
      <c r="O167" s="1181">
        <v>0</v>
      </c>
      <c r="P167" s="1181">
        <v>0</v>
      </c>
      <c r="Q167" s="1181">
        <v>0</v>
      </c>
      <c r="R167" s="1181">
        <v>0</v>
      </c>
      <c r="S167" s="1181">
        <v>0</v>
      </c>
      <c r="T167" s="1181">
        <v>0</v>
      </c>
      <c r="U167" s="1181">
        <v>0</v>
      </c>
      <c r="V167" s="1181">
        <v>0</v>
      </c>
      <c r="W167" s="1181">
        <v>0</v>
      </c>
      <c r="X167" s="1183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180">
        <v>7</v>
      </c>
      <c r="F168" s="1181" t="s">
        <v>635</v>
      </c>
      <c r="G168" s="1181" t="s">
        <v>769</v>
      </c>
      <c r="H168" s="1189">
        <v>22.19</v>
      </c>
      <c r="I168" s="1181">
        <v>4</v>
      </c>
      <c r="J168" s="1181">
        <v>0</v>
      </c>
      <c r="K168" s="1181">
        <v>0</v>
      </c>
      <c r="L168" s="1181">
        <v>0</v>
      </c>
      <c r="M168" s="1181">
        <v>1</v>
      </c>
      <c r="N168" s="1181">
        <v>0</v>
      </c>
      <c r="O168" s="1181">
        <v>60</v>
      </c>
      <c r="P168" s="1181">
        <v>0</v>
      </c>
      <c r="Q168" s="1181">
        <v>0</v>
      </c>
      <c r="R168" s="1181">
        <v>0</v>
      </c>
      <c r="S168" s="1181">
        <v>0</v>
      </c>
      <c r="T168" s="1181">
        <v>23</v>
      </c>
      <c r="U168" s="1181">
        <v>0</v>
      </c>
      <c r="V168" s="1181">
        <v>0</v>
      </c>
      <c r="W168" s="1181">
        <v>0</v>
      </c>
      <c r="X168" s="118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180">
        <v>8</v>
      </c>
      <c r="F169" s="1181" t="s">
        <v>640</v>
      </c>
      <c r="G169" s="1181" t="s">
        <v>769</v>
      </c>
      <c r="H169" s="1189">
        <v>24.97</v>
      </c>
      <c r="I169" s="1181">
        <v>5</v>
      </c>
      <c r="J169" s="1181">
        <v>1</v>
      </c>
      <c r="K169" s="1181">
        <v>0</v>
      </c>
      <c r="L169" s="1181">
        <v>0</v>
      </c>
      <c r="M169" s="1181">
        <v>1</v>
      </c>
      <c r="N169" s="1181">
        <v>0</v>
      </c>
      <c r="O169" s="1181">
        <v>0</v>
      </c>
      <c r="P169" s="1181">
        <v>72</v>
      </c>
      <c r="Q169" s="1181">
        <v>0</v>
      </c>
      <c r="R169" s="1181">
        <v>0</v>
      </c>
      <c r="S169" s="1181">
        <v>0</v>
      </c>
      <c r="T169" s="1181">
        <v>0</v>
      </c>
      <c r="U169" s="1181">
        <v>17</v>
      </c>
      <c r="V169" s="1181">
        <v>0</v>
      </c>
      <c r="W169" s="1181">
        <v>0</v>
      </c>
      <c r="X169" s="1183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1</v>
      </c>
    </row>
    <row r="170" spans="2:28" x14ac:dyDescent="0.25">
      <c r="B170" s="256" t="e">
        <f t="shared" ca="1" si="54"/>
        <v>#N/A</v>
      </c>
      <c r="E170" s="1180">
        <v>9</v>
      </c>
      <c r="F170" s="1181" t="s">
        <v>1</v>
      </c>
      <c r="G170" s="1181"/>
      <c r="H170" s="1189"/>
      <c r="I170" s="1181">
        <v>0</v>
      </c>
      <c r="J170" s="1181">
        <v>0</v>
      </c>
      <c r="K170" s="1181">
        <v>0</v>
      </c>
      <c r="L170" s="1181">
        <v>0</v>
      </c>
      <c r="M170" s="1181">
        <v>0</v>
      </c>
      <c r="N170" s="1181">
        <v>0</v>
      </c>
      <c r="O170" s="1181">
        <v>0</v>
      </c>
      <c r="P170" s="1181">
        <v>0</v>
      </c>
      <c r="Q170" s="1181">
        <v>0</v>
      </c>
      <c r="R170" s="1181">
        <v>0</v>
      </c>
      <c r="S170" s="1181">
        <v>0</v>
      </c>
      <c r="T170" s="1181">
        <v>0</v>
      </c>
      <c r="U170" s="1181">
        <v>0</v>
      </c>
      <c r="V170" s="1181">
        <v>0</v>
      </c>
      <c r="W170" s="1181">
        <v>0</v>
      </c>
      <c r="X170" s="1183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84">
        <v>10</v>
      </c>
      <c r="F171" s="1185" t="s">
        <v>1</v>
      </c>
      <c r="G171" s="1185"/>
      <c r="H171" s="1190"/>
      <c r="I171" s="1185">
        <v>0</v>
      </c>
      <c r="J171" s="1185">
        <v>0</v>
      </c>
      <c r="K171" s="1185">
        <v>0</v>
      </c>
      <c r="L171" s="1185">
        <v>0</v>
      </c>
      <c r="M171" s="1185">
        <v>0</v>
      </c>
      <c r="N171" s="1185">
        <v>0</v>
      </c>
      <c r="O171" s="1185">
        <v>0</v>
      </c>
      <c r="P171" s="1185">
        <v>0</v>
      </c>
      <c r="Q171" s="1185">
        <v>0</v>
      </c>
      <c r="R171" s="1185">
        <v>0</v>
      </c>
      <c r="S171" s="1185">
        <v>0</v>
      </c>
      <c r="T171" s="1185">
        <v>0</v>
      </c>
      <c r="U171" s="1185">
        <v>0</v>
      </c>
      <c r="V171" s="1185">
        <v>0</v>
      </c>
      <c r="W171" s="1185">
        <v>0</v>
      </c>
      <c r="X171" s="1186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2019-02-06T20:11:29Z</dcterms:modified>
</cp:coreProperties>
</file>